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.shinahov\Downloads\"/>
    </mc:Choice>
  </mc:AlternateContent>
  <xr:revisionPtr revIDLastSave="0" documentId="13_ncr:81_{E2E94F02-F55C-4E70-917E-33801EAF742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Респ на 1.10.2025г " sheetId="1" r:id="rId1"/>
    <sheet name="Консолид на 1.10.2025г " sheetId="2" r:id="rId2"/>
  </sheets>
  <definedNames>
    <definedName name="_xlnm._FilterDatabase" localSheetId="1" hidden="1">'Консолид на 1.10.2025г '!$A$10:$AMJ$79</definedName>
    <definedName name="_xlnm._FilterDatabase" localSheetId="0" hidden="1">'Респ на 1.10.2025г '!$A$10:$AMJ$79</definedName>
    <definedName name="Z_0022B472_C235_4470_83D2_0ABE03A130BD_.wvu.FilterData" localSheetId="1">'Консолид на 1.10.2025г '!$A$83:$D$163</definedName>
    <definedName name="Z_0022B472_C235_4470_83D2_0ABE03A130BD_.wvu.FilterData" localSheetId="0">'Респ на 1.10.2025г '!$A$83:$D$163</definedName>
    <definedName name="Z_03D43F2C_D730_4D3C_A7D4_3026787D622A_.wvu.Cols" localSheetId="1">'Консолид на 1.10.2025г '!$D:$D</definedName>
    <definedName name="Z_03D43F2C_D730_4D3C_A7D4_3026787D622A_.wvu.Cols" localSheetId="0">'Респ на 1.10.2025г '!$D:$D</definedName>
    <definedName name="Z_03D43F2C_D730_4D3C_A7D4_3026787D622A_.wvu.FilterData" localSheetId="1">'Консолид на 1.10.2025г '!$A$83:$D$163</definedName>
    <definedName name="Z_03D43F2C_D730_4D3C_A7D4_3026787D622A_.wvu.FilterData" localSheetId="0">'Респ на 1.10.2025г '!$A$83:$D$163</definedName>
    <definedName name="Z_03D43F2C_D730_4D3C_A7D4_3026787D622A_.wvu.PrintArea" localSheetId="1">'Консолид на 1.10.2025г '!$A$2:$D$182</definedName>
    <definedName name="Z_03D43F2C_D730_4D3C_A7D4_3026787D622A_.wvu.PrintArea" localSheetId="0">'Респ на 1.10.2025г '!$A$2:$D$182</definedName>
    <definedName name="Z_03D43F2C_D730_4D3C_A7D4_3026787D622A_.wvu.PrintTitles" localSheetId="1">'Консолид на 1.10.2025г '!$81:$81</definedName>
    <definedName name="Z_03D43F2C_D730_4D3C_A7D4_3026787D622A_.wvu.PrintTitles" localSheetId="0">'Респ на 1.10.2025г '!$81:$81</definedName>
    <definedName name="Z_03D43F2C_D730_4D3C_A7D4_3026787D622A_.wvu.Rows" localSheetId="1">'Консолид на 1.10.2025г '!$69:$69</definedName>
    <definedName name="Z_03D43F2C_D730_4D3C_A7D4_3026787D622A_.wvu.Rows" localSheetId="0">'Респ на 1.10.2025г '!$69:$69</definedName>
    <definedName name="Z_0CF5A121_EB85_4A79_B8D8_D12CF88DF0C4_.wvu.FilterData" localSheetId="1">'Консолид на 1.10.2025г '!$A$83:$D$163</definedName>
    <definedName name="Z_0CF5A121_EB85_4A79_B8D8_D12CF88DF0C4_.wvu.FilterData" localSheetId="0">'Респ на 1.10.2025г '!$A$83:$D$163</definedName>
    <definedName name="Z_128925EF_7E42_46B7_84AF_C6DDEA2C2FF1_.wvu.FilterData" localSheetId="1">'Консолид на 1.10.2025г '!$A$81:$D$163</definedName>
    <definedName name="Z_128925EF_7E42_46B7_84AF_C6DDEA2C2FF1_.wvu.FilterData" localSheetId="0">'Респ на 1.10.2025г '!$A$81:$D$163</definedName>
    <definedName name="Z_128925EF_7E42_46B7_84AF_C6DDEA2C2FF1_.wvu.PrintArea" localSheetId="1">'Консолид на 1.10.2025г '!$A$2:$D$181</definedName>
    <definedName name="Z_128925EF_7E42_46B7_84AF_C6DDEA2C2FF1_.wvu.PrintArea" localSheetId="0">'Респ на 1.10.2025г '!$A$2:$D$181</definedName>
    <definedName name="Z_128925EF_7E42_46B7_84AF_C6DDEA2C2FF1_.wvu.PrintTitles" localSheetId="1">'Консолид на 1.10.2025г '!$81:$81</definedName>
    <definedName name="Z_128925EF_7E42_46B7_84AF_C6DDEA2C2FF1_.wvu.PrintTitles" localSheetId="0">'Респ на 1.10.2025г '!$81:$81</definedName>
    <definedName name="Z_128925EF_7E42_46B7_84AF_C6DDEA2C2FF1_.wvu.Rows" localSheetId="1">'Консолид на 1.10.2025г '!$160:$160</definedName>
    <definedName name="Z_128925EF_7E42_46B7_84AF_C6DDEA2C2FF1_.wvu.Rows" localSheetId="0">'Респ на 1.10.2025г '!$160:$160</definedName>
    <definedName name="Z_13F4C31C_6147_44BF_9AB6_E90123A1AD35_.wvu.FilterData" localSheetId="1">'Консолид на 1.10.2025г '!$A$83:$D$163</definedName>
    <definedName name="Z_13F4C31C_6147_44BF_9AB6_E90123A1AD35_.wvu.FilterData" localSheetId="0">'Респ на 1.10.2025г '!$A$83:$D$163</definedName>
    <definedName name="Z_13F4C31C_6147_44BF_9AB6_E90123A1AD35_.wvu.PrintArea" localSheetId="1">'Консолид на 1.10.2025г '!$A$2:$D$182</definedName>
    <definedName name="Z_13F4C31C_6147_44BF_9AB6_E90123A1AD35_.wvu.PrintArea" localSheetId="0">'Респ на 1.10.2025г '!$A$2:$D$182</definedName>
    <definedName name="Z_13F4C31C_6147_44BF_9AB6_E90123A1AD35_.wvu.PrintTitles" localSheetId="1">'Консолид на 1.10.2025г '!$81:$81</definedName>
    <definedName name="Z_13F4C31C_6147_44BF_9AB6_E90123A1AD35_.wvu.PrintTitles" localSheetId="0">'Респ на 1.10.2025г '!$81:$81</definedName>
    <definedName name="Z_1774FF8F_89B7_4D9E_8C1A_FF94534CFBF6_.wvu.FilterData" localSheetId="1">'Консолид на 1.10.2025г '!$A$83:$D$163</definedName>
    <definedName name="Z_1774FF8F_89B7_4D9E_8C1A_FF94534CFBF6_.wvu.FilterData" localSheetId="0">'Респ на 1.10.2025г '!$A$83:$D$163</definedName>
    <definedName name="Z_1EB6CEB4_7407_4E16_9088_6AFB888EB47F_.wvu.FilterData" localSheetId="1">'Консолид на 1.10.2025г '!$A$83:$D$163</definedName>
    <definedName name="Z_1EB6CEB4_7407_4E16_9088_6AFB888EB47F_.wvu.FilterData" localSheetId="0">'Респ на 1.10.2025г '!$A$83:$D$163</definedName>
    <definedName name="Z_203BD1FF_13E9_455B_93E6_01DEB43F90E8_.wvu.FilterData" localSheetId="1">'Консолид на 1.10.2025г '!$A$83:$D$163</definedName>
    <definedName name="Z_203BD1FF_13E9_455B_93E6_01DEB43F90E8_.wvu.FilterData" localSheetId="0">'Респ на 1.10.2025г '!$A$83:$D$163</definedName>
    <definedName name="Z_203BD1FF_13E9_455B_93E6_01DEB43F90E8_.wvu.PrintArea" localSheetId="1">'Консолид на 1.10.2025г '!$A$2:$D$182</definedName>
    <definedName name="Z_203BD1FF_13E9_455B_93E6_01DEB43F90E8_.wvu.PrintArea" localSheetId="0">'Респ на 1.10.2025г '!$A$2:$D$182</definedName>
    <definedName name="Z_203BD1FF_13E9_455B_93E6_01DEB43F90E8_.wvu.PrintTitles" localSheetId="1">'Консолид на 1.10.2025г '!$81:$81</definedName>
    <definedName name="Z_203BD1FF_13E9_455B_93E6_01DEB43F90E8_.wvu.PrintTitles" localSheetId="0">'Респ на 1.10.2025г '!$81:$81</definedName>
    <definedName name="Z_203BD1FF_13E9_455B_93E6_01DEB43F90E8_.wvu.Rows" localSheetId="1">'Консолид на 1.10.2025г '!$69:$69</definedName>
    <definedName name="Z_203BD1FF_13E9_455B_93E6_01DEB43F90E8_.wvu.Rows" localSheetId="0">'Респ на 1.10.2025г '!$69:$69</definedName>
    <definedName name="Z_2B6407F0_CE08_4D2E_9CDF_B0A8F7137C5A_.wvu.FilterData" localSheetId="1">'Консолид на 1.10.2025г '!$A$81:$D$163</definedName>
    <definedName name="Z_2B6407F0_CE08_4D2E_9CDF_B0A8F7137C5A_.wvu.FilterData" localSheetId="0">'Респ на 1.10.2025г '!$A$81:$D$163</definedName>
    <definedName name="Z_2B6407F0_CE08_4D2E_9CDF_B0A8F7137C5A_.wvu.PrintArea" localSheetId="1">'Консолид на 1.10.2025г '!$A$2:$D$181</definedName>
    <definedName name="Z_2B6407F0_CE08_4D2E_9CDF_B0A8F7137C5A_.wvu.PrintArea" localSheetId="0">'Респ на 1.10.2025г '!$A$2:$D$181</definedName>
    <definedName name="Z_2B6407F0_CE08_4D2E_9CDF_B0A8F7137C5A_.wvu.PrintTitles" localSheetId="1">'Консолид на 1.10.2025г '!$81:$81</definedName>
    <definedName name="Z_2B6407F0_CE08_4D2E_9CDF_B0A8F7137C5A_.wvu.PrintTitles" localSheetId="0">'Респ на 1.10.2025г '!$81:$81</definedName>
    <definedName name="Z_2F198003_EDB5_4171_B4E3_AFA58AEB7D90_.wvu.FilterData" localSheetId="1">'Консолид на 1.10.2025г '!$A$81:$D$163</definedName>
    <definedName name="Z_2F198003_EDB5_4171_B4E3_AFA58AEB7D90_.wvu.FilterData" localSheetId="0">'Респ на 1.10.2025г '!$A$81:$D$163</definedName>
    <definedName name="Z_2F198003_EDB5_4171_B4E3_AFA58AEB7D90_.wvu.PrintArea" localSheetId="1">'Консолид на 1.10.2025г '!$A$2:$D$181</definedName>
    <definedName name="Z_2F198003_EDB5_4171_B4E3_AFA58AEB7D90_.wvu.PrintArea" localSheetId="0">'Респ на 1.10.2025г '!$A$2:$D$181</definedName>
    <definedName name="Z_2F198003_EDB5_4171_B4E3_AFA58AEB7D90_.wvu.PrintTitles" localSheetId="1">'Консолид на 1.10.2025г '!$81:$81</definedName>
    <definedName name="Z_2F198003_EDB5_4171_B4E3_AFA58AEB7D90_.wvu.PrintTitles" localSheetId="0">'Респ на 1.10.2025г '!$81:$81</definedName>
    <definedName name="Z_3133B292_4084_4BF9_B971_C93776A9AE6C_.wvu.FilterData" localSheetId="1">'Консолид на 1.10.2025г '!$A$81:$D$163</definedName>
    <definedName name="Z_3133B292_4084_4BF9_B971_C93776A9AE6C_.wvu.FilterData" localSheetId="0">'Респ на 1.10.2025г '!$A$81:$D$163</definedName>
    <definedName name="Z_3133B292_4084_4BF9_B971_C93776A9AE6C_.wvu.PrintArea" localSheetId="1">'Консолид на 1.10.2025г '!$A$2:$D$181</definedName>
    <definedName name="Z_3133B292_4084_4BF9_B971_C93776A9AE6C_.wvu.PrintArea" localSheetId="0">'Респ на 1.10.2025г '!$A$2:$D$181</definedName>
    <definedName name="Z_3133B292_4084_4BF9_B971_C93776A9AE6C_.wvu.PrintTitles" localSheetId="1">'Консолид на 1.10.2025г '!$81:$81</definedName>
    <definedName name="Z_3133B292_4084_4BF9_B971_C93776A9AE6C_.wvu.PrintTitles" localSheetId="0">'Респ на 1.10.2025г '!$81:$81</definedName>
    <definedName name="Z_32E443E8_FF4A_4C2D_AE04_0EFACEC3C29A_.wvu.PrintTitles" localSheetId="1">'Консолид на 1.10.2025г '!$7:$7</definedName>
    <definedName name="Z_32E443E8_FF4A_4C2D_AE04_0EFACEC3C29A_.wvu.PrintTitles" localSheetId="0">'Респ на 1.10.2025г '!$7:$7</definedName>
    <definedName name="Z_33D1F4D9_CE88_454F_8AB8_DE37CC0ECE34_.wvu.FilterData" localSheetId="1">'Консолид на 1.10.2025г '!$A$79:$D$79</definedName>
    <definedName name="Z_33D1F4D9_CE88_454F_8AB8_DE37CC0ECE34_.wvu.FilterData" localSheetId="0">'Респ на 1.10.2025г '!$A$79:$D$79</definedName>
    <definedName name="Z_35EFEA8A_C9C1_44BC_B3C2_BD58BE5080D5_.wvu.FilterData" localSheetId="1">'Консолид на 1.10.2025г '!$A$83:$D$163</definedName>
    <definedName name="Z_35EFEA8A_C9C1_44BC_B3C2_BD58BE5080D5_.wvu.FilterData" localSheetId="0">'Респ на 1.10.2025г '!$A$83:$D$163</definedName>
    <definedName name="Z_3A8BAC1B_997D_456C_ABAA_8DA705B5BCA9_.wvu.Cols" localSheetId="1">'Консолид на 1.10.2025г '!$C:$D,#REF!</definedName>
    <definedName name="Z_3A8BAC1B_997D_456C_ABAA_8DA705B5BCA9_.wvu.Cols" localSheetId="0">'Респ на 1.10.2025г '!$C:$D,#REF!</definedName>
    <definedName name="Z_3A8BAC1B_997D_456C_ABAA_8DA705B5BCA9_.wvu.FilterData" localSheetId="1">'Консолид на 1.10.2025г '!$A$83:$D$163</definedName>
    <definedName name="Z_3A8BAC1B_997D_456C_ABAA_8DA705B5BCA9_.wvu.FilterData" localSheetId="0">'Респ на 1.10.2025г '!$A$83:$D$163</definedName>
    <definedName name="Z_3A8BAC1B_997D_456C_ABAA_8DA705B5BCA9_.wvu.PrintArea" localSheetId="1">'Консолид на 1.10.2025г '!$A$2:$O$182</definedName>
    <definedName name="Z_3A8BAC1B_997D_456C_ABAA_8DA705B5BCA9_.wvu.PrintArea" localSheetId="0">'Респ на 1.10.2025г '!$A$2:$O$182</definedName>
    <definedName name="Z_3A8BAC1B_997D_456C_ABAA_8DA705B5BCA9_.wvu.PrintTitles" localSheetId="1">'Консолид на 1.10.2025г '!$81:$81</definedName>
    <definedName name="Z_3A8BAC1B_997D_456C_ABAA_8DA705B5BCA9_.wvu.PrintTitles" localSheetId="0">'Респ на 1.10.2025г '!$81:$81</definedName>
    <definedName name="Z_3A8BAC1B_997D_456C_ABAA_8DA705B5BCA9_.wvu.Rows" localSheetId="1">'Консолид на 1.10.2025г '!$69:$69</definedName>
    <definedName name="Z_3A8BAC1B_997D_456C_ABAA_8DA705B5BCA9_.wvu.Rows" localSheetId="0">'Респ на 1.10.2025г '!$69:$69</definedName>
    <definedName name="Z_3C58E1C6_1079_4128_A0D9_B3AAD9DF78DE_.wvu.FilterData" localSheetId="1">'Консолид на 1.10.2025г '!$A$79:$D$79</definedName>
    <definedName name="Z_3C58E1C6_1079_4128_A0D9_B3AAD9DF78DE_.wvu.FilterData" localSheetId="0">'Респ на 1.10.2025г '!$A$79:$D$79</definedName>
    <definedName name="Z_3C58E1C6_1079_4128_A0D9_B3AAD9DF78DE_.wvu.PrintArea" localSheetId="1">'Консолид на 1.10.2025г '!$1:$182</definedName>
    <definedName name="Z_3C58E1C6_1079_4128_A0D9_B3AAD9DF78DE_.wvu.PrintArea" localSheetId="0">'Респ на 1.10.2025г '!$1:$182</definedName>
    <definedName name="Z_3C58E1C6_1079_4128_A0D9_B3AAD9DF78DE_.wvu.PrintTitles" localSheetId="1">'Консолид на 1.10.2025г '!$81:$81</definedName>
    <definedName name="Z_3C58E1C6_1079_4128_A0D9_B3AAD9DF78DE_.wvu.PrintTitles" localSheetId="0">'Респ на 1.10.2025г '!$81:$81</definedName>
    <definedName name="Z_3D689EE9_18CA_4298_A1C2_D9AA17355442_.wvu.FilterData" localSheetId="1">'Консолид на 1.10.2025г '!$A$79:$D$79</definedName>
    <definedName name="Z_3D689EE9_18CA_4298_A1C2_D9AA17355442_.wvu.FilterData" localSheetId="0">'Респ на 1.10.2025г '!$A$79:$D$79</definedName>
    <definedName name="Z_40215E52_3EC3_4BE4_8111_3ADF4444700F_.wvu.FilterData" localSheetId="1">'Консолид на 1.10.2025г '!$A$83:$D$163</definedName>
    <definedName name="Z_40215E52_3EC3_4BE4_8111_3ADF4444700F_.wvu.FilterData" localSheetId="0">'Респ на 1.10.2025г '!$A$83:$D$163</definedName>
    <definedName name="Z_4B87C5C0_3227_4BD6_9D73_275847E73B71_.wvu.FilterData" localSheetId="1">'Консолид на 1.10.2025г '!$A$83:$D$163</definedName>
    <definedName name="Z_4B87C5C0_3227_4BD6_9D73_275847E73B71_.wvu.FilterData" localSheetId="0">'Респ на 1.10.2025г '!$A$83:$D$163</definedName>
    <definedName name="Z_4DD19C75_6D2F_45B8_BEAF_8FAF1123D5B6_.wvu.FilterData" localSheetId="1">'Консолид на 1.10.2025г '!$A$79:$D$79</definedName>
    <definedName name="Z_4DD19C75_6D2F_45B8_BEAF_8FAF1123D5B6_.wvu.FilterData" localSheetId="0">'Респ на 1.10.2025г '!$A$79:$D$79</definedName>
    <definedName name="Z_5109F83B_01B3_47C2_943B_078E4E3E8C17_.wvu.FilterData" localSheetId="1">'Консолид на 1.10.2025г '!$A$81:$D$163</definedName>
    <definedName name="Z_5109F83B_01B3_47C2_943B_078E4E3E8C17_.wvu.FilterData" localSheetId="0">'Респ на 1.10.2025г '!$A$81:$D$163</definedName>
    <definedName name="Z_5C18CE11_A5A2_45E8_819B_4EEAC55DF6C3_.wvu.FilterData" localSheetId="1">'Консолид на 1.10.2025г '!$A$81:$D$163</definedName>
    <definedName name="Z_5C18CE11_A5A2_45E8_819B_4EEAC55DF6C3_.wvu.FilterData" localSheetId="0">'Респ на 1.10.2025г '!$A$81:$D$163</definedName>
    <definedName name="Z_5D2BA769_2C37_477C_9DDC_B352F63D2646_.wvu.FilterData" localSheetId="1">'Консолид на 1.10.2025г '!$A$79:$D$79</definedName>
    <definedName name="Z_5D2BA769_2C37_477C_9DDC_B352F63D2646_.wvu.FilterData" localSheetId="0">'Респ на 1.10.2025г '!$A$79:$D$79</definedName>
    <definedName name="Z_62420454_3C9B_4E05_92F1_D4943B5A729E_.wvu.FilterData" localSheetId="1">'Консолид на 1.10.2025г '!$A$83:$D$163</definedName>
    <definedName name="Z_62420454_3C9B_4E05_92F1_D4943B5A729E_.wvu.FilterData" localSheetId="0">'Респ на 1.10.2025г '!$A$83:$D$163</definedName>
    <definedName name="Z_652D049C_6628_4493_BDE8_4FFB3BE0946D_.wvu.FilterData" localSheetId="1">'Консолид на 1.10.2025г '!$A$79:$D$79</definedName>
    <definedName name="Z_652D049C_6628_4493_BDE8_4FFB3BE0946D_.wvu.FilterData" localSheetId="0">'Респ на 1.10.2025г '!$A$79:$D$79</definedName>
    <definedName name="Z_6ED8475D_9CE9_465E_A74D_6A84F49C7DB4_.wvu.Cols" localSheetId="1">#REF!</definedName>
    <definedName name="Z_6ED8475D_9CE9_465E_A74D_6A84F49C7DB4_.wvu.Cols" localSheetId="0">#REF!</definedName>
    <definedName name="Z_6ED8475D_9CE9_465E_A74D_6A84F49C7DB4_.wvu.FilterData" localSheetId="1">'Консолид на 1.10.2025г '!$A$83:$D$163</definedName>
    <definedName name="Z_6ED8475D_9CE9_465E_A74D_6A84F49C7DB4_.wvu.FilterData" localSheetId="0">'Респ на 1.10.2025г '!$A$83:$D$163</definedName>
    <definedName name="Z_6ED8475D_9CE9_465E_A74D_6A84F49C7DB4_.wvu.PrintArea" localSheetId="1">'Консолид на 1.10.2025г '!$A$2:$D$182</definedName>
    <definedName name="Z_6ED8475D_9CE9_465E_A74D_6A84F49C7DB4_.wvu.PrintArea" localSheetId="0">'Респ на 1.10.2025г '!$A$2:$D$182</definedName>
    <definedName name="Z_6ED8475D_9CE9_465E_A74D_6A84F49C7DB4_.wvu.PrintTitles" localSheetId="1">'Консолид на 1.10.2025г '!$81:$81</definedName>
    <definedName name="Z_6ED8475D_9CE9_465E_A74D_6A84F49C7DB4_.wvu.PrintTitles" localSheetId="0">'Респ на 1.10.2025г '!$81:$81</definedName>
    <definedName name="Z_715EEB6C_7499_494B_9503_96D6381021C9_.wvu.FilterData" localSheetId="1">'Консолид на 1.10.2025г '!$A$83:$D$163</definedName>
    <definedName name="Z_715EEB6C_7499_494B_9503_96D6381021C9_.wvu.FilterData" localSheetId="0">'Респ на 1.10.2025г '!$A$83:$D$163</definedName>
    <definedName name="Z_71A700C5_826E_4B69_BDA2_2BAD0A3B7AFE_.wvu.Cols" localSheetId="0" hidden="1">'Респ на 1.10.2025г '!$C:$G</definedName>
    <definedName name="Z_71A700C5_826E_4B69_BDA2_2BAD0A3B7AFE_.wvu.FilterData" localSheetId="1" hidden="1">'Консолид на 1.10.2025г '!$A$83:$D$163</definedName>
    <definedName name="Z_71A700C5_826E_4B69_BDA2_2BAD0A3B7AFE_.wvu.FilterData" localSheetId="0" hidden="1">'Респ на 1.10.2025г '!$A$83:$D$163</definedName>
    <definedName name="Z_71A700C5_826E_4B69_BDA2_2BAD0A3B7AFE_.wvu.PrintArea" localSheetId="1" hidden="1">'Консолид на 1.10.2025г '!$A$2:$O$182</definedName>
    <definedName name="Z_71A700C5_826E_4B69_BDA2_2BAD0A3B7AFE_.wvu.PrintTitles" localSheetId="1" hidden="1">'Консолид на 1.10.2025г '!$81:$81</definedName>
    <definedName name="Z_72A86455_C603_4BB6_A37F_EAEE558021B2_.wvu.FilterData" localSheetId="1">'Консолид на 1.10.2025г '!$A$83:$D$163</definedName>
    <definedName name="Z_72A86455_C603_4BB6_A37F_EAEE558021B2_.wvu.FilterData" localSheetId="0">'Респ на 1.10.2025г '!$A$83:$D$163</definedName>
    <definedName name="Z_72A86455_C603_4BB6_A37F_EAEE558021B2_.wvu.PrintArea" localSheetId="1">'Консолид на 1.10.2025г '!$A$2:$D$182</definedName>
    <definedName name="Z_72A86455_C603_4BB6_A37F_EAEE558021B2_.wvu.PrintArea" localSheetId="0">'Респ на 1.10.2025г '!$A$2:$D$182</definedName>
    <definedName name="Z_72A86455_C603_4BB6_A37F_EAEE558021B2_.wvu.PrintTitles" localSheetId="1">'Консолид на 1.10.2025г '!$81:$81</definedName>
    <definedName name="Z_72A86455_C603_4BB6_A37F_EAEE558021B2_.wvu.PrintTitles" localSheetId="0">'Респ на 1.10.2025г '!$81:$81</definedName>
    <definedName name="Z_798591E0_E356_4BC6_9ECC_FD8AE4D529FA_.wvu.FilterData" localSheetId="1">'Консолид на 1.10.2025г '!$A$79:$D$79</definedName>
    <definedName name="Z_798591E0_E356_4BC6_9ECC_FD8AE4D529FA_.wvu.FilterData" localSheetId="0">'Респ на 1.10.2025г '!$A$79:$D$79</definedName>
    <definedName name="Z_79E796AA_13FC_4E13_B381_2F6143ED4EC7_.wvu.FilterData" localSheetId="1">'Консолид на 1.10.2025г '!$A$79:$D$79</definedName>
    <definedName name="Z_79E796AA_13FC_4E13_B381_2F6143ED4EC7_.wvu.FilterData" localSheetId="0">'Респ на 1.10.2025г '!$A$79:$D$79</definedName>
    <definedName name="Z_834BE3F9_CE5F_4DFB_BC10_1E2626865DB8_.wvu.FilterData" localSheetId="1">'Консолид на 1.10.2025г '!$A$83:$D$163</definedName>
    <definedName name="Z_834BE3F9_CE5F_4DFB_BC10_1E2626865DB8_.wvu.FilterData" localSheetId="0">'Респ на 1.10.2025г '!$A$83:$D$163</definedName>
    <definedName name="Z_848CA9D8_BBC4_4E9E_967D_BAE4B1D21BC1_.wvu.FilterData" localSheetId="1">'Консолид на 1.10.2025г '!$A$79:$D$79</definedName>
    <definedName name="Z_848CA9D8_BBC4_4E9E_967D_BAE4B1D21BC1_.wvu.FilterData" localSheetId="0">'Респ на 1.10.2025г '!$A$79:$D$79</definedName>
    <definedName name="Z_91A61A06_48B7_4C73_B7BE_40AA8E27B91B_.wvu.FilterData" localSheetId="1">'Консолид на 1.10.2025г '!$A$79:$D$79</definedName>
    <definedName name="Z_91A61A06_48B7_4C73_B7BE_40AA8E27B91B_.wvu.FilterData" localSheetId="0">'Респ на 1.10.2025г '!$A$79:$D$79</definedName>
    <definedName name="Z_92A58397_6FD1_417E_8F7E_75020C95E0AA_.wvu.FilterData" localSheetId="1">'Консолид на 1.10.2025г '!$A$81:$D$163</definedName>
    <definedName name="Z_92A58397_6FD1_417E_8F7E_75020C95E0AA_.wvu.FilterData" localSheetId="0">'Респ на 1.10.2025г '!$A$81:$D$163</definedName>
    <definedName name="Z_92A58397_6FD1_417E_8F7E_75020C95E0AA_.wvu.PrintArea" localSheetId="1">'Консолид на 1.10.2025г '!$A$2:$D$181</definedName>
    <definedName name="Z_92A58397_6FD1_417E_8F7E_75020C95E0AA_.wvu.PrintArea" localSheetId="0">'Респ на 1.10.2025г '!$A$2:$D$181</definedName>
    <definedName name="Z_92A58397_6FD1_417E_8F7E_75020C95E0AA_.wvu.PrintTitles" localSheetId="1">'Консолид на 1.10.2025г '!$81:$81</definedName>
    <definedName name="Z_92A58397_6FD1_417E_8F7E_75020C95E0AA_.wvu.PrintTitles" localSheetId="0">'Респ на 1.10.2025г '!$81:$81</definedName>
    <definedName name="Z_92A58397_6FD1_417E_8F7E_75020C95E0AA_.wvu.Rows" localSheetId="1">'Консолид на 1.10.2025г '!$27:$28</definedName>
    <definedName name="Z_92A58397_6FD1_417E_8F7E_75020C95E0AA_.wvu.Rows" localSheetId="0">'Респ на 1.10.2025г '!$27:$28</definedName>
    <definedName name="Z_955C3BA5_82A4_461A_A5F5_7A2871154146_.wvu.FilterData" localSheetId="1">'Консолид на 1.10.2025г '!$A$79:$D$79</definedName>
    <definedName name="Z_955C3BA5_82A4_461A_A5F5_7A2871154146_.wvu.FilterData" localSheetId="0">'Респ на 1.10.2025г '!$A$79:$D$79</definedName>
    <definedName name="Z_9B19ABD6_51DB_4CD7_9133_96D4EB6E8FB9_.wvu.FilterData" localSheetId="1">'Консолид на 1.10.2025г '!$A$83:$D$163</definedName>
    <definedName name="Z_9B19ABD6_51DB_4CD7_9133_96D4EB6E8FB9_.wvu.FilterData" localSheetId="0">'Респ на 1.10.2025г '!$A$83:$D$163</definedName>
    <definedName name="Z_A175E992_E9C4_4623_91B1_718B98B82F71_.wvu.FilterData" localSheetId="1">'Консолид на 1.10.2025г '!$A$83:$D$163</definedName>
    <definedName name="Z_A175E992_E9C4_4623_91B1_718B98B82F71_.wvu.FilterData" localSheetId="0">'Респ на 1.10.2025г '!$A$83:$D$163</definedName>
    <definedName name="Z_A42CAFDA_DFA1_4648_B334_C54E00946831_.wvu.FilterData" localSheetId="1">'Консолид на 1.10.2025г '!$A$83:$D$163</definedName>
    <definedName name="Z_A42CAFDA_DFA1_4648_B334_C54E00946831_.wvu.FilterData" localSheetId="0">'Респ на 1.10.2025г '!$A$83:$D$163</definedName>
    <definedName name="Z_A8AE0651_2F02_47F4_976B_99F5DC1DD7F3_.wvu.FilterData" localSheetId="1">'Консолид на 1.10.2025г '!$A$83:$D$163</definedName>
    <definedName name="Z_A8AE0651_2F02_47F4_976B_99F5DC1DD7F3_.wvu.FilterData" localSheetId="0">'Респ на 1.10.2025г '!$A$83:$D$163</definedName>
    <definedName name="Z_AA9D2B32_4CDD_41AA_8280_2732693809D4_.wvu.FilterData" localSheetId="1">'Консолид на 1.10.2025г '!$A$83:$D$163</definedName>
    <definedName name="Z_AA9D2B32_4CDD_41AA_8280_2732693809D4_.wvu.FilterData" localSheetId="0">'Респ на 1.10.2025г '!$A$83:$D$163</definedName>
    <definedName name="Z_B02DB189_85C7_4536_B6CE_0EA13845FA16_.wvu.FilterData" localSheetId="1">'Консолид на 1.10.2025г '!$A$83:$D$163</definedName>
    <definedName name="Z_B02DB189_85C7_4536_B6CE_0EA13845FA16_.wvu.FilterData" localSheetId="0">'Респ на 1.10.2025г '!$A$83:$D$163</definedName>
    <definedName name="Z_B15138F7_0BD0_4E71_8F46_DA1D9670DFB5_.wvu.FilterData" localSheetId="1">'Консолид на 1.10.2025г '!$A$81:$D$163</definedName>
    <definedName name="Z_B15138F7_0BD0_4E71_8F46_DA1D9670DFB5_.wvu.FilterData" localSheetId="0">'Респ на 1.10.2025г '!$A$81:$D$163</definedName>
    <definedName name="Z_B15138F7_0BD0_4E71_8F46_DA1D9670DFB5_.wvu.PrintArea" localSheetId="1">'Консолид на 1.10.2025г '!$A$2:$D$181</definedName>
    <definedName name="Z_B15138F7_0BD0_4E71_8F46_DA1D9670DFB5_.wvu.PrintArea" localSheetId="0">'Респ на 1.10.2025г '!$A$2:$D$181</definedName>
    <definedName name="Z_B15138F7_0BD0_4E71_8F46_DA1D9670DFB5_.wvu.PrintTitles" localSheetId="1">'Консолид на 1.10.2025г '!$81:$81</definedName>
    <definedName name="Z_B15138F7_0BD0_4E71_8F46_DA1D9670DFB5_.wvu.PrintTitles" localSheetId="0">'Респ на 1.10.2025г '!$81:$81</definedName>
    <definedName name="Z_B15138F7_0BD0_4E71_8F46_DA1D9670DFB5_.wvu.Rows" localSheetId="1">'Консолид на 1.10.2025г '!$27:$28</definedName>
    <definedName name="Z_B15138F7_0BD0_4E71_8F46_DA1D9670DFB5_.wvu.Rows" localSheetId="0">'Респ на 1.10.2025г '!$27:$28</definedName>
    <definedName name="Z_B15946DE_A4D2_4638_869A_B6F2641E0B96_.wvu.FilterData" localSheetId="1">'Консолид на 1.10.2025г '!$A$79:$D$79</definedName>
    <definedName name="Z_B15946DE_A4D2_4638_869A_B6F2641E0B96_.wvu.FilterData" localSheetId="0">'Респ на 1.10.2025г '!$A$79:$D$79</definedName>
    <definedName name="Z_B2435D3C_EBA5_415D_A24A_390495D3126A_.wvu.FilterData" localSheetId="1">'Консолид на 1.10.2025г '!$A$79:$D$79</definedName>
    <definedName name="Z_B2435D3C_EBA5_415D_A24A_390495D3126A_.wvu.FilterData" localSheetId="0">'Респ на 1.10.2025г '!$A$79:$D$79</definedName>
    <definedName name="Z_B5094D31_E174_4175_926F_6EF3D25A3E98_.wvu.FilterData" localSheetId="1">'Консолид на 1.10.2025г '!$A$83:$D$163</definedName>
    <definedName name="Z_B5094D31_E174_4175_926F_6EF3D25A3E98_.wvu.FilterData" localSheetId="0">'Респ на 1.10.2025г '!$A$83:$D$163</definedName>
    <definedName name="Z_B5094D31_E174_4175_926F_6EF3D25A3E98_.wvu.PrintArea" localSheetId="1">'Консолид на 1.10.2025г '!$A$2:$D$182</definedName>
    <definedName name="Z_B5094D31_E174_4175_926F_6EF3D25A3E98_.wvu.PrintArea" localSheetId="0">'Респ на 1.10.2025г '!$A$2:$D$182</definedName>
    <definedName name="Z_B5094D31_E174_4175_926F_6EF3D25A3E98_.wvu.PrintTitles" localSheetId="1">'Консолид на 1.10.2025г '!$81:$81</definedName>
    <definedName name="Z_B5094D31_E174_4175_926F_6EF3D25A3E98_.wvu.PrintTitles" localSheetId="0">'Респ на 1.10.2025г '!$81:$81</definedName>
    <definedName name="Z_B67A5796_E4D6_410C_BEA4_609F53925956_.wvu.FilterData" localSheetId="1">'Консолид на 1.10.2025г '!$A$83:$D$163</definedName>
    <definedName name="Z_B67A5796_E4D6_410C_BEA4_609F53925956_.wvu.FilterData" localSheetId="0">'Респ на 1.10.2025г '!$A$83:$D$163</definedName>
    <definedName name="Z_B81F8C3A_6284_44E9_BAFE_86AA1FCBEB9A_.wvu.FilterData" localSheetId="1">'Консолид на 1.10.2025г '!$A$83:$D$163</definedName>
    <definedName name="Z_B81F8C3A_6284_44E9_BAFE_86AA1FCBEB9A_.wvu.FilterData" localSheetId="0">'Респ на 1.10.2025г '!$A$83:$D$163</definedName>
    <definedName name="Z_B9D1FEBD_2414_4CDA_BC06_F216F77FD37D_.wvu.Cols" localSheetId="1" hidden="1">'Консолид на 1.10.2025г '!$C:$G</definedName>
    <definedName name="Z_B9D1FEBD_2414_4CDA_BC06_F216F77FD37D_.wvu.Cols" localSheetId="0" hidden="1">'Респ на 1.10.2025г '!$C:$G</definedName>
    <definedName name="Z_B9D1FEBD_2414_4CDA_BC06_F216F77FD37D_.wvu.FilterData" localSheetId="1" hidden="1">'Консолид на 1.10.2025г '!$A$10:$AMJ$79</definedName>
    <definedName name="Z_B9D1FEBD_2414_4CDA_BC06_F216F77FD37D_.wvu.FilterData" localSheetId="0" hidden="1">'Респ на 1.10.2025г '!$A$10:$AMJ$79</definedName>
    <definedName name="Z_B9D1FEBD_2414_4CDA_BC06_F216F77FD37D_.wvu.PrintArea" localSheetId="1" hidden="1">'Консолид на 1.10.2025г '!$A$2:$O$182</definedName>
    <definedName name="Z_B9D1FEBD_2414_4CDA_BC06_F216F77FD37D_.wvu.PrintArea" localSheetId="0" hidden="1">'Респ на 1.10.2025г '!$A$2:$O$182</definedName>
    <definedName name="Z_B9D1FEBD_2414_4CDA_BC06_F216F77FD37D_.wvu.PrintTitles" localSheetId="1" hidden="1">'Консолид на 1.10.2025г '!$81:$81</definedName>
    <definedName name="Z_B9D1FEBD_2414_4CDA_BC06_F216F77FD37D_.wvu.PrintTitles" localSheetId="0" hidden="1">'Респ на 1.10.2025г '!$81:$81</definedName>
    <definedName name="Z_BD408BE5_D5FD_4046_9572_7FE88B6268E7_.wvu.FilterData" localSheetId="1">'Консолид на 1.10.2025г '!$A$83:$D$163</definedName>
    <definedName name="Z_BD408BE5_D5FD_4046_9572_7FE88B6268E7_.wvu.FilterData" localSheetId="0">'Респ на 1.10.2025г '!$A$83:$D$163</definedName>
    <definedName name="Z_BD674180_2FB5_4EF6_995F_7267EA6F1AD4_.wvu.FilterData" localSheetId="1">'Консолид на 1.10.2025г '!$A$83:$D$163</definedName>
    <definedName name="Z_BD674180_2FB5_4EF6_995F_7267EA6F1AD4_.wvu.FilterData" localSheetId="0">'Респ на 1.10.2025г '!$A$83:$D$163</definedName>
    <definedName name="Z_BD674180_2FB5_4EF6_995F_7267EA6F1AD4_.wvu.PrintArea" localSheetId="1">'Консолид на 1.10.2025г '!$A$2:$D$182</definedName>
    <definedName name="Z_BD674180_2FB5_4EF6_995F_7267EA6F1AD4_.wvu.PrintArea" localSheetId="0">'Респ на 1.10.2025г '!$A$2:$D$182</definedName>
    <definedName name="Z_BD674180_2FB5_4EF6_995F_7267EA6F1AD4_.wvu.PrintTitles" localSheetId="1">'Консолид на 1.10.2025г '!$81:$81</definedName>
    <definedName name="Z_BD674180_2FB5_4EF6_995F_7267EA6F1AD4_.wvu.PrintTitles" localSheetId="0">'Респ на 1.10.2025г '!$81:$81</definedName>
    <definedName name="Z_BDD02BCC_C7D0_4BD2_9675_1A1CA6EFD1EC_.wvu.FilterData" localSheetId="1">'Консолид на 1.10.2025г '!$A$79:$D$79</definedName>
    <definedName name="Z_BDD02BCC_C7D0_4BD2_9675_1A1CA6EFD1EC_.wvu.FilterData" localSheetId="0">'Респ на 1.10.2025г '!$A$79:$D$79</definedName>
    <definedName name="Z_BF672DD3_C29D_4619_A85C_7E7EDFC3AFC4_.wvu.FilterData" localSheetId="1">'Консолид на 1.10.2025г '!$A$79:$D$79</definedName>
    <definedName name="Z_BF672DD3_C29D_4619_A85C_7E7EDFC3AFC4_.wvu.FilterData" localSheetId="0">'Респ на 1.10.2025г '!$A$79:$D$79</definedName>
    <definedName name="Z_C138B026_10AE_4DB4_8A1F_1BEF6003491D_.wvu.FilterData" localSheetId="1">'Консолид на 1.10.2025г '!$A$81:$D$163</definedName>
    <definedName name="Z_C138B026_10AE_4DB4_8A1F_1BEF6003491D_.wvu.FilterData" localSheetId="0">'Респ на 1.10.2025г '!$A$81:$D$163</definedName>
    <definedName name="Z_C1B072F5_8858_45BA_928B_5333BA0F4155_.wvu.FilterData" localSheetId="1">'Консолид на 1.10.2025г '!$A$83:$D$163</definedName>
    <definedName name="Z_C1B072F5_8858_45BA_928B_5333BA0F4155_.wvu.FilterData" localSheetId="0">'Респ на 1.10.2025г '!$A$83:$D$163</definedName>
    <definedName name="Z_C2EC8F8D_A734_4B5B_ADB6_829D6955F436_.wvu.FilterData" localSheetId="1">'Консолид на 1.10.2025г '!$A$79:$D$79</definedName>
    <definedName name="Z_C2EC8F8D_A734_4B5B_ADB6_829D6955F436_.wvu.FilterData" localSheetId="0">'Респ на 1.10.2025г '!$A$79:$D$79</definedName>
    <definedName name="Z_C628D739_F5F6_4751_B4E4_7BA758744C7E_.wvu.Cols" localSheetId="1">'Консолид на 1.10.2025г '!$B:$B</definedName>
    <definedName name="Z_C628D739_F5F6_4751_B4E4_7BA758744C7E_.wvu.Cols" localSheetId="0">'Респ на 1.10.2025г '!$B:$B</definedName>
    <definedName name="Z_C628D739_F5F6_4751_B4E4_7BA758744C7E_.wvu.FilterData" localSheetId="1">'Консолид на 1.10.2025г '!$A$83:$D$163</definedName>
    <definedName name="Z_C628D739_F5F6_4751_B4E4_7BA758744C7E_.wvu.FilterData" localSheetId="0">'Респ на 1.10.2025г '!$A$83:$D$163</definedName>
    <definedName name="Z_C628D739_F5F6_4751_B4E4_7BA758744C7E_.wvu.PrintArea" localSheetId="1">'Консолид на 1.10.2025г '!$A$2:$D$182</definedName>
    <definedName name="Z_C628D739_F5F6_4751_B4E4_7BA758744C7E_.wvu.PrintArea" localSheetId="0">'Респ на 1.10.2025г '!$A$2:$D$182</definedName>
    <definedName name="Z_C628D739_F5F6_4751_B4E4_7BA758744C7E_.wvu.PrintTitles" localSheetId="1">'Консолид на 1.10.2025г '!$81:$81</definedName>
    <definedName name="Z_C628D739_F5F6_4751_B4E4_7BA758744C7E_.wvu.PrintTitles" localSheetId="0">'Респ на 1.10.2025г '!$81:$81</definedName>
    <definedName name="Z_C628D739_F5F6_4751_B4E4_7BA758744C7E_.wvu.Rows" localSheetId="1">'Консолид на 1.10.2025г '!$69:$69</definedName>
    <definedName name="Z_C628D739_F5F6_4751_B4E4_7BA758744C7E_.wvu.Rows" localSheetId="0">'Респ на 1.10.2025г '!$69:$69</definedName>
    <definedName name="Z_CCC548FE_4360_46A7_82FB_AF94A8A45431_.wvu.FilterData" localSheetId="1">'Консолид на 1.10.2025г '!$A$79:$D$79</definedName>
    <definedName name="Z_CCC548FE_4360_46A7_82FB_AF94A8A45431_.wvu.FilterData" localSheetId="0">'Респ на 1.10.2025г '!$A$79:$D$79</definedName>
    <definedName name="Z_D428B5A2_EAC0_48D0_9629_44ED9B4656D3_.wvu.FilterData" localSheetId="1">'Консолид на 1.10.2025г '!$A$83:$D$163</definedName>
    <definedName name="Z_D428B5A2_EAC0_48D0_9629_44ED9B4656D3_.wvu.FilterData" localSheetId="0">'Респ на 1.10.2025г '!$A$83:$D$163</definedName>
    <definedName name="Z_D7C2438E_5530_4D1E_8335_D882E7B28493_.wvu.FilterData" localSheetId="1">'Консолид на 1.10.2025г '!$A$79:$D$79</definedName>
    <definedName name="Z_D7C2438E_5530_4D1E_8335_D882E7B28493_.wvu.FilterData" localSheetId="0">'Респ на 1.10.2025г '!$A$79:$D$79</definedName>
    <definedName name="Z_DB7D7F04_D8D6_4E86_9967_53DEAC554610_.wvu.FilterData" localSheetId="1">'Консолид на 1.10.2025г '!$A$83:$D$163</definedName>
    <definedName name="Z_DB7D7F04_D8D6_4E86_9967_53DEAC554610_.wvu.FilterData" localSheetId="0">'Респ на 1.10.2025г '!$A$83:$D$163</definedName>
    <definedName name="Z_E3039D43_BDAB_4951_BFE5_C6DCEF15FE5B_.wvu.FilterData" localSheetId="1">'Консолид на 1.10.2025г '!$A$81:$D$163</definedName>
    <definedName name="Z_E3039D43_BDAB_4951_BFE5_C6DCEF15FE5B_.wvu.FilterData" localSheetId="0">'Респ на 1.10.2025г '!$A$81:$D$163</definedName>
    <definedName name="Z_E3039D43_BDAB_4951_BFE5_C6DCEF15FE5B_.wvu.PrintArea" localSheetId="1">'Консолид на 1.10.2025г '!$A$2:$D$181</definedName>
    <definedName name="Z_E3039D43_BDAB_4951_BFE5_C6DCEF15FE5B_.wvu.PrintArea" localSheetId="0">'Респ на 1.10.2025г '!$A$2:$D$181</definedName>
    <definedName name="Z_E3039D43_BDAB_4951_BFE5_C6DCEF15FE5B_.wvu.PrintTitles" localSheetId="1">'Консолид на 1.10.2025г '!$81:$81</definedName>
    <definedName name="Z_E3039D43_BDAB_4951_BFE5_C6DCEF15FE5B_.wvu.PrintTitles" localSheetId="0">'Респ на 1.10.2025г '!$81:$81</definedName>
    <definedName name="Z_EB729312_F72C_4969_A340_11B200BC223B_.wvu.FilterData" localSheetId="1">'Консолид на 1.10.2025г '!$A$79:$D$79</definedName>
    <definedName name="Z_EB729312_F72C_4969_A340_11B200BC223B_.wvu.FilterData" localSheetId="0">'Респ на 1.10.2025г '!$A$79:$D$79</definedName>
    <definedName name="Z_EB729312_F72C_4969_A340_11B200BC223B_.wvu.PrintArea" localSheetId="1">'Консолид на 1.10.2025г '!$1:$182</definedName>
    <definedName name="Z_EB729312_F72C_4969_A340_11B200BC223B_.wvu.PrintArea" localSheetId="0">'Респ на 1.10.2025г '!$1:$182</definedName>
    <definedName name="Z_EB729312_F72C_4969_A340_11B200BC223B_.wvu.PrintTitles" localSheetId="1">'Консолид на 1.10.2025г '!$81:$81</definedName>
    <definedName name="Z_EB729312_F72C_4969_A340_11B200BC223B_.wvu.PrintTitles" localSheetId="0">'Респ на 1.10.2025г '!$81:$81</definedName>
    <definedName name="Z_EC3FA91A_2598_45A1_A350_EE3EC22658E6_.wvu.FilterData" localSheetId="1">'Консолид на 1.10.2025г '!$A$79:$D$79</definedName>
    <definedName name="Z_EC3FA91A_2598_45A1_A350_EE3EC22658E6_.wvu.FilterData" localSheetId="0">'Респ на 1.10.2025г '!$A$79:$D$79</definedName>
    <definedName name="Z_ED1A8729_BE46_4D1A_B467_5B4C2E918BB7_.wvu.FilterData" localSheetId="1">'Консолид на 1.10.2025г '!$A$83:$D$163</definedName>
    <definedName name="Z_ED1A8729_BE46_4D1A_B467_5B4C2E918BB7_.wvu.FilterData" localSheetId="0">'Респ на 1.10.2025г '!$A$83:$D$163</definedName>
    <definedName name="Z_F6030651_4181_41D7_9BD7_C135FDF67C69_.wvu.FilterData" localSheetId="1">'Консолид на 1.10.2025г '!$A$83:$D$163</definedName>
    <definedName name="Z_F6030651_4181_41D7_9BD7_C135FDF67C69_.wvu.FilterData" localSheetId="0">'Респ на 1.10.2025г '!$A$83:$D$163</definedName>
    <definedName name="Z_FE9A3F8D_CAEC_44A3_99F4_1DB882C9C237_.wvu.FilterData" localSheetId="1" hidden="1">'Консолид на 1.10.2025г '!$A$83:$D$163</definedName>
    <definedName name="Z_FE9A3F8D_CAEC_44A3_99F4_1DB882C9C237_.wvu.FilterData" localSheetId="0" hidden="1">'Респ на 1.10.2025г '!$A$83:$D$163</definedName>
    <definedName name="Z_FFDD6EB3_4CF8_4F83_9E82_47668264D6C5_.wvu.FilterData" localSheetId="1">'Консолид на 1.10.2025г '!$A$83:$D$163</definedName>
    <definedName name="Z_FFDD6EB3_4CF8_4F83_9E82_47668264D6C5_.wvu.FilterData" localSheetId="0">'Респ на 1.10.2025г '!$A$83:$D$163</definedName>
    <definedName name="_xlnm.Print_Titles" localSheetId="1">'Консолид на 1.10.2025г '!$81:$81</definedName>
    <definedName name="_xlnm.Print_Titles" localSheetId="0">'Респ на 1.10.2025г '!$81:$81</definedName>
    <definedName name="_xlnm.Print_Area" localSheetId="1">'Консолид на 1.10.2025г '!$A$2:$O$182</definedName>
    <definedName name="_xlnm.Print_Area" localSheetId="0">'Респ на 1.10.2025г '!$A$2:$O$182</definedName>
  </definedNames>
  <calcPr calcId="191029"/>
  <customWorkbookViews>
    <customWorkbookView name="ДОХ Шинахов Астемир 138 - Личное представление" guid="{B9D1FEBD-2414-4CDA-BC06-F216F77FD37D}" mergeInterval="0" personalView="1" maximized="1" xWindow="-8" yWindow="-8" windowWidth="1936" windowHeight="1056" tabRatio="500" activeSheetId="1" showComments="commIndAndComment"/>
    <customWorkbookView name="МБУ Казакова Фатима 124 - Личное представление" guid="{71A700C5-826E-4B69-BDA2-2BAD0A3B7AFE}" mergeInterval="0" personalView="1" xWindow="-5" yWindow="3" windowWidth="1193" windowHeight="1029" tabRatio="5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7" i="2" l="1"/>
  <c r="K10" i="2"/>
  <c r="H10" i="2"/>
  <c r="K27" i="1" l="1"/>
  <c r="K54" i="1"/>
  <c r="K10" i="1"/>
  <c r="K9" i="1" l="1"/>
  <c r="M128" i="1"/>
  <c r="M129" i="1"/>
  <c r="J128" i="1"/>
  <c r="I128" i="1"/>
  <c r="M100" i="1"/>
  <c r="L100" i="1"/>
  <c r="J100" i="1"/>
  <c r="I100" i="1"/>
  <c r="K54" i="2" l="1"/>
  <c r="K9" i="2" s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9" i="1"/>
  <c r="N84" i="1" l="1"/>
  <c r="J84" i="1"/>
  <c r="I84" i="1"/>
  <c r="J129" i="1"/>
  <c r="I129" i="1"/>
  <c r="H54" i="2" l="1"/>
  <c r="H9" i="2" s="1"/>
  <c r="N20" i="2"/>
  <c r="E27" i="2"/>
  <c r="D27" i="2"/>
  <c r="G20" i="2"/>
  <c r="E54" i="2"/>
  <c r="D54" i="2"/>
  <c r="E10" i="2"/>
  <c r="D10" i="2"/>
  <c r="O54" i="1"/>
  <c r="O27" i="1"/>
  <c r="N20" i="1"/>
  <c r="K79" i="1"/>
  <c r="H79" i="1"/>
  <c r="O10" i="1"/>
  <c r="H10" i="1"/>
  <c r="H54" i="1"/>
  <c r="H27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9" i="1"/>
  <c r="E79" i="1"/>
  <c r="F76" i="1" s="1"/>
  <c r="D79" i="1"/>
  <c r="E54" i="1"/>
  <c r="D54" i="1"/>
  <c r="E27" i="1"/>
  <c r="F27" i="1" s="1"/>
  <c r="D27" i="1"/>
  <c r="E10" i="1"/>
  <c r="D10" i="1"/>
  <c r="I54" i="1" l="1"/>
  <c r="J54" i="1"/>
  <c r="M54" i="1"/>
  <c r="O79" i="1"/>
  <c r="L76" i="1"/>
  <c r="L72" i="1"/>
  <c r="L68" i="1"/>
  <c r="L64" i="1"/>
  <c r="L60" i="1"/>
  <c r="L56" i="1"/>
  <c r="L52" i="1"/>
  <c r="L48" i="1"/>
  <c r="L44" i="1"/>
  <c r="L40" i="1"/>
  <c r="L36" i="1"/>
  <c r="L32" i="1"/>
  <c r="L28" i="1"/>
  <c r="L24" i="1"/>
  <c r="L20" i="1"/>
  <c r="L16" i="1"/>
  <c r="L12" i="1"/>
  <c r="L79" i="1"/>
  <c r="L75" i="1"/>
  <c r="L71" i="1"/>
  <c r="L67" i="1"/>
  <c r="L63" i="1"/>
  <c r="L59" i="1"/>
  <c r="L55" i="1"/>
  <c r="L51" i="1"/>
  <c r="L47" i="1"/>
  <c r="L43" i="1"/>
  <c r="L39" i="1"/>
  <c r="L35" i="1"/>
  <c r="L31" i="1"/>
  <c r="L27" i="1"/>
  <c r="L23" i="1"/>
  <c r="L19" i="1"/>
  <c r="L15" i="1"/>
  <c r="L11" i="1"/>
  <c r="L74" i="1"/>
  <c r="L66" i="1"/>
  <c r="L58" i="1"/>
  <c r="L50" i="1"/>
  <c r="L42" i="1"/>
  <c r="L34" i="1"/>
  <c r="L26" i="1"/>
  <c r="L18" i="1"/>
  <c r="L10" i="1"/>
  <c r="L73" i="1"/>
  <c r="L65" i="1"/>
  <c r="L57" i="1"/>
  <c r="L49" i="1"/>
  <c r="L41" i="1"/>
  <c r="L33" i="1"/>
  <c r="L25" i="1"/>
  <c r="L17" i="1"/>
  <c r="L9" i="1"/>
  <c r="L78" i="1"/>
  <c r="L70" i="1"/>
  <c r="L62" i="1"/>
  <c r="L54" i="1"/>
  <c r="L46" i="1"/>
  <c r="L38" i="1"/>
  <c r="L30" i="1"/>
  <c r="L22" i="1"/>
  <c r="L14" i="1"/>
  <c r="M79" i="1"/>
  <c r="L77" i="1"/>
  <c r="L69" i="1"/>
  <c r="L61" i="1"/>
  <c r="L53" i="1"/>
  <c r="L45" i="1"/>
  <c r="L37" i="1"/>
  <c r="L29" i="1"/>
  <c r="L21" i="1"/>
  <c r="L13" i="1"/>
  <c r="I10" i="1"/>
  <c r="J10" i="1"/>
  <c r="M10" i="1"/>
  <c r="G10" i="1"/>
  <c r="G54" i="1"/>
  <c r="J27" i="1"/>
  <c r="I27" i="1"/>
  <c r="M27" i="1"/>
  <c r="J79" i="1"/>
  <c r="I78" i="1"/>
  <c r="I74" i="1"/>
  <c r="I70" i="1"/>
  <c r="I66" i="1"/>
  <c r="I62" i="1"/>
  <c r="I58" i="1"/>
  <c r="I50" i="1"/>
  <c r="I46" i="1"/>
  <c r="I42" i="1"/>
  <c r="I38" i="1"/>
  <c r="I34" i="1"/>
  <c r="I30" i="1"/>
  <c r="I26" i="1"/>
  <c r="I22" i="1"/>
  <c r="I18" i="1"/>
  <c r="I14" i="1"/>
  <c r="I77" i="1"/>
  <c r="I73" i="1"/>
  <c r="I69" i="1"/>
  <c r="I65" i="1"/>
  <c r="I61" i="1"/>
  <c r="I57" i="1"/>
  <c r="I53" i="1"/>
  <c r="I49" i="1"/>
  <c r="I45" i="1"/>
  <c r="I41" i="1"/>
  <c r="I37" i="1"/>
  <c r="I33" i="1"/>
  <c r="I29" i="1"/>
  <c r="I25" i="1"/>
  <c r="I21" i="1"/>
  <c r="I17" i="1"/>
  <c r="I13" i="1"/>
  <c r="I9" i="1"/>
  <c r="I76" i="1"/>
  <c r="I72" i="1"/>
  <c r="I68" i="1"/>
  <c r="I64" i="1"/>
  <c r="I60" i="1"/>
  <c r="I56" i="1"/>
  <c r="I52" i="1"/>
  <c r="I48" i="1"/>
  <c r="I44" i="1"/>
  <c r="I40" i="1"/>
  <c r="I71" i="1"/>
  <c r="I55" i="1"/>
  <c r="I39" i="1"/>
  <c r="I31" i="1"/>
  <c r="I23" i="1"/>
  <c r="I15" i="1"/>
  <c r="I67" i="1"/>
  <c r="I51" i="1"/>
  <c r="I36" i="1"/>
  <c r="I28" i="1"/>
  <c r="I20" i="1"/>
  <c r="I12" i="1"/>
  <c r="I79" i="1"/>
  <c r="I63" i="1"/>
  <c r="I47" i="1"/>
  <c r="I35" i="1"/>
  <c r="I19" i="1"/>
  <c r="I11" i="1"/>
  <c r="I75" i="1"/>
  <c r="I59" i="1"/>
  <c r="I43" i="1"/>
  <c r="I32" i="1"/>
  <c r="I24" i="1"/>
  <c r="I16" i="1"/>
  <c r="F28" i="1"/>
  <c r="F9" i="1"/>
  <c r="F13" i="1"/>
  <c r="F17" i="1"/>
  <c r="F21" i="1"/>
  <c r="F25" i="1"/>
  <c r="F29" i="1"/>
  <c r="F33" i="1"/>
  <c r="F37" i="1"/>
  <c r="F41" i="1"/>
  <c r="F45" i="1"/>
  <c r="F49" i="1"/>
  <c r="F53" i="1"/>
  <c r="F57" i="1"/>
  <c r="F61" i="1"/>
  <c r="F65" i="1"/>
  <c r="F69" i="1"/>
  <c r="F73" i="1"/>
  <c r="F77" i="1"/>
  <c r="G27" i="1"/>
  <c r="F24" i="1"/>
  <c r="F10" i="1"/>
  <c r="F14" i="1"/>
  <c r="F18" i="1"/>
  <c r="F22" i="1"/>
  <c r="F26" i="1"/>
  <c r="F30" i="1"/>
  <c r="F34" i="1"/>
  <c r="F38" i="1"/>
  <c r="F42" i="1"/>
  <c r="F46" i="1"/>
  <c r="F50" i="1"/>
  <c r="F54" i="1"/>
  <c r="F58" i="1"/>
  <c r="F62" i="1"/>
  <c r="F66" i="1"/>
  <c r="F70" i="1"/>
  <c r="F74" i="1"/>
  <c r="F78" i="1"/>
  <c r="F12" i="1"/>
  <c r="F20" i="1"/>
  <c r="F11" i="1"/>
  <c r="F15" i="1"/>
  <c r="F19" i="1"/>
  <c r="F23" i="1"/>
  <c r="F31" i="1"/>
  <c r="F35" i="1"/>
  <c r="F39" i="1"/>
  <c r="F43" i="1"/>
  <c r="F47" i="1"/>
  <c r="F51" i="1"/>
  <c r="F55" i="1"/>
  <c r="F59" i="1"/>
  <c r="F63" i="1"/>
  <c r="F67" i="1"/>
  <c r="F71" i="1"/>
  <c r="F75" i="1"/>
  <c r="F16" i="1"/>
  <c r="F32" i="1"/>
  <c r="F36" i="1"/>
  <c r="F40" i="1"/>
  <c r="F44" i="1"/>
  <c r="F48" i="1"/>
  <c r="F52" i="1"/>
  <c r="F56" i="1"/>
  <c r="F60" i="1"/>
  <c r="F64" i="1"/>
  <c r="F68" i="1"/>
  <c r="F72" i="1"/>
  <c r="L75" i="2"/>
  <c r="H79" i="2"/>
  <c r="I77" i="2" s="1"/>
  <c r="E9" i="2"/>
  <c r="E79" i="2" s="1"/>
  <c r="D9" i="2"/>
  <c r="D79" i="2" s="1"/>
  <c r="O28" i="1"/>
  <c r="G118" i="2"/>
  <c r="O162" i="2"/>
  <c r="N162" i="2"/>
  <c r="M162" i="2"/>
  <c r="J162" i="2"/>
  <c r="I162" i="2"/>
  <c r="N161" i="2"/>
  <c r="M161" i="2"/>
  <c r="L161" i="2"/>
  <c r="J161" i="2"/>
  <c r="I161" i="2"/>
  <c r="G161" i="2"/>
  <c r="F161" i="2"/>
  <c r="N160" i="2"/>
  <c r="M160" i="2"/>
  <c r="L160" i="2"/>
  <c r="J160" i="2"/>
  <c r="I160" i="2"/>
  <c r="G160" i="2"/>
  <c r="F160" i="2"/>
  <c r="O159" i="2"/>
  <c r="N159" i="2"/>
  <c r="M159" i="2"/>
  <c r="L159" i="2"/>
  <c r="J159" i="2"/>
  <c r="I159" i="2"/>
  <c r="G159" i="2"/>
  <c r="F159" i="2"/>
  <c r="O158" i="2"/>
  <c r="N158" i="2"/>
  <c r="M158" i="2"/>
  <c r="L158" i="2"/>
  <c r="J158" i="2"/>
  <c r="I158" i="2"/>
  <c r="G158" i="2"/>
  <c r="F158" i="2"/>
  <c r="N157" i="2"/>
  <c r="M157" i="2"/>
  <c r="L157" i="2"/>
  <c r="J157" i="2"/>
  <c r="I157" i="2"/>
  <c r="G157" i="2"/>
  <c r="F157" i="2"/>
  <c r="N156" i="2"/>
  <c r="M156" i="2"/>
  <c r="L156" i="2"/>
  <c r="J156" i="2"/>
  <c r="I156" i="2"/>
  <c r="G156" i="2"/>
  <c r="F156" i="2"/>
  <c r="O155" i="2"/>
  <c r="N155" i="2"/>
  <c r="M155" i="2"/>
  <c r="L155" i="2"/>
  <c r="J155" i="2"/>
  <c r="I155" i="2"/>
  <c r="G155" i="2"/>
  <c r="F155" i="2"/>
  <c r="O154" i="2"/>
  <c r="N154" i="2"/>
  <c r="M154" i="2"/>
  <c r="L154" i="2"/>
  <c r="J154" i="2"/>
  <c r="I154" i="2"/>
  <c r="G154" i="2"/>
  <c r="F154" i="2"/>
  <c r="O153" i="2"/>
  <c r="N153" i="2"/>
  <c r="M153" i="2"/>
  <c r="L153" i="2"/>
  <c r="J153" i="2"/>
  <c r="I153" i="2"/>
  <c r="G153" i="2"/>
  <c r="F153" i="2"/>
  <c r="O152" i="2"/>
  <c r="N152" i="2"/>
  <c r="M152" i="2"/>
  <c r="L152" i="2"/>
  <c r="J152" i="2"/>
  <c r="I152" i="2"/>
  <c r="G152" i="2"/>
  <c r="F152" i="2"/>
  <c r="O151" i="2"/>
  <c r="N151" i="2"/>
  <c r="M151" i="2"/>
  <c r="L151" i="2"/>
  <c r="J151" i="2"/>
  <c r="I151" i="2"/>
  <c r="G151" i="2"/>
  <c r="F151" i="2"/>
  <c r="O150" i="2"/>
  <c r="N150" i="2"/>
  <c r="M150" i="2"/>
  <c r="L150" i="2"/>
  <c r="J150" i="2"/>
  <c r="I150" i="2"/>
  <c r="G150" i="2"/>
  <c r="F150" i="2"/>
  <c r="O149" i="2"/>
  <c r="N149" i="2"/>
  <c r="M149" i="2"/>
  <c r="L149" i="2"/>
  <c r="J149" i="2"/>
  <c r="I149" i="2"/>
  <c r="G149" i="2"/>
  <c r="F149" i="2"/>
  <c r="N148" i="2"/>
  <c r="M148" i="2"/>
  <c r="L148" i="2"/>
  <c r="J148" i="2"/>
  <c r="I148" i="2"/>
  <c r="G148" i="2"/>
  <c r="F148" i="2"/>
  <c r="O147" i="2"/>
  <c r="N147" i="2"/>
  <c r="M147" i="2"/>
  <c r="L147" i="2"/>
  <c r="J147" i="2"/>
  <c r="I147" i="2"/>
  <c r="G147" i="2"/>
  <c r="F147" i="2"/>
  <c r="O146" i="2"/>
  <c r="N146" i="2"/>
  <c r="M146" i="2"/>
  <c r="L146" i="2"/>
  <c r="J146" i="2"/>
  <c r="I146" i="2"/>
  <c r="G146" i="2"/>
  <c r="F146" i="2"/>
  <c r="O145" i="2"/>
  <c r="N145" i="2"/>
  <c r="M145" i="2"/>
  <c r="L145" i="2"/>
  <c r="J145" i="2"/>
  <c r="I145" i="2"/>
  <c r="G145" i="2"/>
  <c r="F145" i="2"/>
  <c r="O144" i="2"/>
  <c r="N144" i="2"/>
  <c r="M144" i="2"/>
  <c r="L144" i="2"/>
  <c r="J144" i="2"/>
  <c r="I144" i="2"/>
  <c r="G144" i="2"/>
  <c r="F144" i="2"/>
  <c r="O143" i="2"/>
  <c r="N143" i="2"/>
  <c r="M143" i="2"/>
  <c r="L143" i="2"/>
  <c r="J143" i="2"/>
  <c r="I143" i="2"/>
  <c r="G143" i="2"/>
  <c r="F143" i="2"/>
  <c r="O142" i="2"/>
  <c r="N142" i="2"/>
  <c r="M142" i="2"/>
  <c r="L142" i="2"/>
  <c r="J142" i="2"/>
  <c r="I142" i="2"/>
  <c r="G142" i="2"/>
  <c r="F142" i="2"/>
  <c r="O141" i="2"/>
  <c r="N141" i="2"/>
  <c r="M141" i="2"/>
  <c r="L141" i="2"/>
  <c r="J141" i="2"/>
  <c r="I141" i="2"/>
  <c r="G141" i="2"/>
  <c r="F141" i="2"/>
  <c r="O140" i="2"/>
  <c r="N140" i="2"/>
  <c r="M140" i="2"/>
  <c r="L140" i="2"/>
  <c r="J140" i="2"/>
  <c r="I140" i="2"/>
  <c r="G140" i="2"/>
  <c r="F140" i="2"/>
  <c r="O139" i="2"/>
  <c r="N139" i="2"/>
  <c r="M139" i="2"/>
  <c r="L139" i="2"/>
  <c r="J139" i="2"/>
  <c r="I139" i="2"/>
  <c r="G139" i="2"/>
  <c r="F139" i="2"/>
  <c r="O138" i="2"/>
  <c r="N138" i="2"/>
  <c r="M138" i="2"/>
  <c r="L138" i="2"/>
  <c r="J138" i="2"/>
  <c r="I138" i="2"/>
  <c r="G138" i="2"/>
  <c r="F138" i="2"/>
  <c r="O137" i="2"/>
  <c r="N137" i="2"/>
  <c r="M137" i="2"/>
  <c r="L137" i="2"/>
  <c r="J137" i="2"/>
  <c r="I137" i="2"/>
  <c r="G137" i="2"/>
  <c r="F137" i="2"/>
  <c r="O136" i="2"/>
  <c r="N136" i="2"/>
  <c r="M136" i="2"/>
  <c r="L136" i="2"/>
  <c r="J136" i="2"/>
  <c r="I136" i="2"/>
  <c r="G136" i="2"/>
  <c r="F136" i="2"/>
  <c r="O135" i="2"/>
  <c r="N135" i="2"/>
  <c r="M135" i="2"/>
  <c r="L135" i="2"/>
  <c r="J135" i="2"/>
  <c r="I135" i="2"/>
  <c r="G135" i="2"/>
  <c r="F135" i="2"/>
  <c r="O134" i="2"/>
  <c r="N134" i="2"/>
  <c r="M134" i="2"/>
  <c r="L134" i="2"/>
  <c r="J134" i="2"/>
  <c r="I134" i="2"/>
  <c r="G134" i="2"/>
  <c r="F134" i="2"/>
  <c r="O133" i="2"/>
  <c r="N133" i="2"/>
  <c r="M133" i="2"/>
  <c r="L133" i="2"/>
  <c r="J133" i="2"/>
  <c r="I133" i="2"/>
  <c r="G133" i="2"/>
  <c r="F133" i="2"/>
  <c r="O132" i="2"/>
  <c r="N132" i="2"/>
  <c r="M132" i="2"/>
  <c r="L132" i="2"/>
  <c r="J132" i="2"/>
  <c r="I132" i="2"/>
  <c r="G132" i="2"/>
  <c r="F132" i="2"/>
  <c r="O131" i="2"/>
  <c r="N131" i="2"/>
  <c r="M131" i="2"/>
  <c r="L131" i="2"/>
  <c r="J131" i="2"/>
  <c r="I131" i="2"/>
  <c r="G131" i="2"/>
  <c r="F131" i="2"/>
  <c r="O130" i="2"/>
  <c r="N130" i="2"/>
  <c r="M130" i="2"/>
  <c r="L130" i="2"/>
  <c r="J130" i="2"/>
  <c r="I130" i="2"/>
  <c r="G130" i="2"/>
  <c r="F130" i="2"/>
  <c r="O129" i="2"/>
  <c r="N129" i="2"/>
  <c r="M129" i="2"/>
  <c r="L129" i="2"/>
  <c r="J129" i="2"/>
  <c r="I129" i="2"/>
  <c r="G129" i="2"/>
  <c r="F129" i="2"/>
  <c r="O128" i="2"/>
  <c r="N128" i="2"/>
  <c r="M128" i="2"/>
  <c r="L128" i="2"/>
  <c r="J128" i="2"/>
  <c r="I128" i="2"/>
  <c r="O127" i="2"/>
  <c r="N127" i="2"/>
  <c r="M127" i="2"/>
  <c r="L127" i="2"/>
  <c r="J127" i="2"/>
  <c r="I127" i="2"/>
  <c r="G127" i="2"/>
  <c r="F127" i="2"/>
  <c r="O126" i="2"/>
  <c r="N126" i="2"/>
  <c r="M126" i="2"/>
  <c r="L126" i="2"/>
  <c r="J126" i="2"/>
  <c r="I126" i="2"/>
  <c r="G126" i="2"/>
  <c r="F126" i="2"/>
  <c r="O125" i="2"/>
  <c r="N125" i="2"/>
  <c r="M125" i="2"/>
  <c r="L125" i="2"/>
  <c r="J125" i="2"/>
  <c r="I125" i="2"/>
  <c r="G125" i="2"/>
  <c r="F125" i="2"/>
  <c r="O124" i="2"/>
  <c r="N124" i="2"/>
  <c r="M124" i="2"/>
  <c r="L124" i="2"/>
  <c r="J124" i="2"/>
  <c r="I124" i="2"/>
  <c r="G124" i="2"/>
  <c r="F124" i="2"/>
  <c r="O123" i="2"/>
  <c r="N123" i="2"/>
  <c r="M123" i="2"/>
  <c r="L123" i="2"/>
  <c r="J123" i="2"/>
  <c r="I123" i="2"/>
  <c r="G123" i="2"/>
  <c r="F123" i="2"/>
  <c r="O122" i="2"/>
  <c r="N122" i="2"/>
  <c r="M122" i="2"/>
  <c r="L122" i="2"/>
  <c r="J122" i="2"/>
  <c r="I122" i="2"/>
  <c r="G122" i="2"/>
  <c r="F122" i="2"/>
  <c r="O121" i="2"/>
  <c r="N121" i="2"/>
  <c r="M121" i="2"/>
  <c r="L121" i="2"/>
  <c r="J121" i="2"/>
  <c r="I121" i="2"/>
  <c r="G121" i="2"/>
  <c r="F121" i="2"/>
  <c r="O120" i="2"/>
  <c r="N120" i="2"/>
  <c r="M120" i="2"/>
  <c r="L120" i="2"/>
  <c r="J120" i="2"/>
  <c r="I120" i="2"/>
  <c r="G120" i="2"/>
  <c r="F120" i="2"/>
  <c r="O119" i="2"/>
  <c r="N119" i="2"/>
  <c r="M119" i="2"/>
  <c r="L119" i="2"/>
  <c r="J119" i="2"/>
  <c r="I119" i="2"/>
  <c r="G119" i="2"/>
  <c r="F119" i="2"/>
  <c r="O118" i="2"/>
  <c r="N118" i="2"/>
  <c r="M118" i="2"/>
  <c r="L118" i="2"/>
  <c r="J118" i="2"/>
  <c r="I118" i="2"/>
  <c r="O117" i="2"/>
  <c r="N117" i="2"/>
  <c r="M117" i="2"/>
  <c r="L117" i="2"/>
  <c r="J117" i="2"/>
  <c r="I117" i="2"/>
  <c r="G117" i="2"/>
  <c r="F117" i="2"/>
  <c r="O116" i="2"/>
  <c r="N116" i="2"/>
  <c r="M116" i="2"/>
  <c r="L116" i="2"/>
  <c r="J116" i="2"/>
  <c r="I116" i="2"/>
  <c r="G116" i="2"/>
  <c r="F116" i="2"/>
  <c r="O115" i="2"/>
  <c r="N115" i="2"/>
  <c r="M115" i="2"/>
  <c r="L115" i="2"/>
  <c r="J115" i="2"/>
  <c r="I115" i="2"/>
  <c r="G115" i="2"/>
  <c r="F115" i="2"/>
  <c r="N114" i="2"/>
  <c r="M114" i="2"/>
  <c r="L114" i="2"/>
  <c r="J114" i="2"/>
  <c r="I114" i="2"/>
  <c r="G114" i="2"/>
  <c r="F114" i="2"/>
  <c r="N113" i="2"/>
  <c r="M113" i="2"/>
  <c r="L113" i="2"/>
  <c r="J113" i="2"/>
  <c r="I113" i="2"/>
  <c r="G113" i="2"/>
  <c r="F113" i="2"/>
  <c r="N112" i="2"/>
  <c r="M112" i="2"/>
  <c r="L112" i="2"/>
  <c r="J112" i="2"/>
  <c r="I112" i="2"/>
  <c r="G112" i="2"/>
  <c r="F112" i="2"/>
  <c r="O111" i="2"/>
  <c r="N111" i="2"/>
  <c r="M111" i="2"/>
  <c r="L111" i="2"/>
  <c r="J111" i="2"/>
  <c r="I111" i="2"/>
  <c r="G111" i="2"/>
  <c r="F111" i="2"/>
  <c r="O110" i="2"/>
  <c r="N110" i="2"/>
  <c r="M110" i="2"/>
  <c r="L110" i="2"/>
  <c r="J110" i="2"/>
  <c r="I110" i="2"/>
  <c r="G110" i="2"/>
  <c r="F110" i="2"/>
  <c r="N109" i="2"/>
  <c r="M109" i="2"/>
  <c r="L109" i="2"/>
  <c r="J109" i="2"/>
  <c r="I109" i="2"/>
  <c r="G109" i="2"/>
  <c r="F109" i="2"/>
  <c r="O108" i="2"/>
  <c r="N108" i="2"/>
  <c r="M108" i="2"/>
  <c r="L108" i="2"/>
  <c r="J108" i="2"/>
  <c r="I108" i="2"/>
  <c r="G108" i="2"/>
  <c r="F108" i="2"/>
  <c r="N107" i="2"/>
  <c r="M107" i="2"/>
  <c r="L107" i="2"/>
  <c r="J107" i="2"/>
  <c r="I107" i="2"/>
  <c r="G107" i="2"/>
  <c r="F107" i="2"/>
  <c r="O106" i="2"/>
  <c r="N106" i="2"/>
  <c r="M106" i="2"/>
  <c r="L106" i="2"/>
  <c r="J106" i="2"/>
  <c r="I106" i="2"/>
  <c r="G106" i="2"/>
  <c r="F106" i="2"/>
  <c r="O105" i="2"/>
  <c r="N105" i="2"/>
  <c r="M105" i="2"/>
  <c r="L105" i="2"/>
  <c r="J105" i="2"/>
  <c r="I105" i="2"/>
  <c r="G105" i="2"/>
  <c r="F105" i="2"/>
  <c r="O104" i="2"/>
  <c r="N104" i="2"/>
  <c r="M104" i="2"/>
  <c r="L104" i="2"/>
  <c r="J104" i="2"/>
  <c r="I104" i="2"/>
  <c r="G104" i="2"/>
  <c r="F104" i="2"/>
  <c r="O103" i="2"/>
  <c r="N103" i="2"/>
  <c r="M103" i="2"/>
  <c r="L103" i="2"/>
  <c r="J103" i="2"/>
  <c r="I103" i="2"/>
  <c r="G103" i="2"/>
  <c r="F103" i="2"/>
  <c r="O102" i="2"/>
  <c r="N102" i="2"/>
  <c r="M102" i="2"/>
  <c r="L102" i="2"/>
  <c r="J102" i="2"/>
  <c r="I102" i="2"/>
  <c r="G102" i="2"/>
  <c r="F102" i="2"/>
  <c r="O101" i="2"/>
  <c r="N101" i="2"/>
  <c r="M101" i="2"/>
  <c r="L101" i="2"/>
  <c r="J101" i="2"/>
  <c r="I101" i="2"/>
  <c r="G101" i="2"/>
  <c r="F101" i="2"/>
  <c r="O99" i="2"/>
  <c r="N99" i="2"/>
  <c r="M99" i="2"/>
  <c r="L99" i="2"/>
  <c r="J99" i="2"/>
  <c r="I99" i="2"/>
  <c r="G99" i="2"/>
  <c r="F99" i="2"/>
  <c r="O98" i="2"/>
  <c r="N98" i="2"/>
  <c r="M98" i="2"/>
  <c r="L98" i="2"/>
  <c r="J98" i="2"/>
  <c r="I98" i="2"/>
  <c r="G98" i="2"/>
  <c r="F98" i="2"/>
  <c r="O97" i="2"/>
  <c r="N97" i="2"/>
  <c r="M97" i="2"/>
  <c r="L97" i="2"/>
  <c r="J97" i="2"/>
  <c r="I97" i="2"/>
  <c r="G97" i="2"/>
  <c r="F97" i="2"/>
  <c r="O96" i="2"/>
  <c r="N96" i="2"/>
  <c r="M96" i="2"/>
  <c r="L96" i="2"/>
  <c r="J96" i="2"/>
  <c r="I96" i="2"/>
  <c r="G96" i="2"/>
  <c r="F96" i="2"/>
  <c r="O95" i="2"/>
  <c r="N95" i="2"/>
  <c r="M95" i="2"/>
  <c r="L95" i="2"/>
  <c r="J95" i="2"/>
  <c r="I95" i="2"/>
  <c r="G95" i="2"/>
  <c r="F95" i="2"/>
  <c r="N94" i="2"/>
  <c r="L94" i="2"/>
  <c r="J94" i="2"/>
  <c r="I94" i="2"/>
  <c r="G94" i="2"/>
  <c r="F94" i="2"/>
  <c r="N93" i="2"/>
  <c r="M93" i="2"/>
  <c r="L93" i="2"/>
  <c r="I93" i="2"/>
  <c r="F93" i="2"/>
  <c r="N92" i="2"/>
  <c r="L92" i="2"/>
  <c r="I92" i="2"/>
  <c r="F92" i="2"/>
  <c r="O90" i="2"/>
  <c r="N90" i="2"/>
  <c r="M90" i="2"/>
  <c r="L90" i="2"/>
  <c r="J90" i="2"/>
  <c r="I90" i="2"/>
  <c r="G90" i="2"/>
  <c r="F90" i="2"/>
  <c r="O89" i="2"/>
  <c r="N89" i="2"/>
  <c r="M89" i="2"/>
  <c r="L89" i="2"/>
  <c r="J89" i="2"/>
  <c r="I89" i="2"/>
  <c r="G89" i="2"/>
  <c r="F89" i="2"/>
  <c r="O88" i="2"/>
  <c r="N88" i="2"/>
  <c r="M88" i="2"/>
  <c r="L88" i="2"/>
  <c r="J88" i="2"/>
  <c r="I88" i="2"/>
  <c r="G88" i="2"/>
  <c r="F88" i="2"/>
  <c r="O87" i="2"/>
  <c r="N87" i="2"/>
  <c r="M87" i="2"/>
  <c r="L87" i="2"/>
  <c r="J87" i="2"/>
  <c r="I87" i="2"/>
  <c r="G87" i="2"/>
  <c r="F87" i="2"/>
  <c r="O86" i="2"/>
  <c r="N86" i="2"/>
  <c r="M86" i="2"/>
  <c r="L86" i="2"/>
  <c r="J86" i="2"/>
  <c r="I86" i="2"/>
  <c r="G86" i="2"/>
  <c r="F86" i="2"/>
  <c r="O85" i="2"/>
  <c r="N85" i="2"/>
  <c r="M85" i="2"/>
  <c r="L85" i="2"/>
  <c r="J85" i="2"/>
  <c r="I85" i="2"/>
  <c r="G85" i="2"/>
  <c r="F85" i="2"/>
  <c r="O84" i="2"/>
  <c r="N84" i="2"/>
  <c r="M84" i="2"/>
  <c r="L84" i="2"/>
  <c r="J84" i="2"/>
  <c r="I84" i="2"/>
  <c r="G84" i="2"/>
  <c r="F84" i="2"/>
  <c r="O78" i="2"/>
  <c r="N78" i="2"/>
  <c r="L78" i="2"/>
  <c r="F78" i="2"/>
  <c r="O77" i="2"/>
  <c r="N77" i="2"/>
  <c r="L77" i="2"/>
  <c r="F77" i="2"/>
  <c r="N76" i="2"/>
  <c r="F76" i="2"/>
  <c r="N75" i="2"/>
  <c r="F75" i="2"/>
  <c r="N74" i="2"/>
  <c r="J74" i="2"/>
  <c r="G74" i="2"/>
  <c r="F74" i="2"/>
  <c r="O73" i="2"/>
  <c r="N73" i="2"/>
  <c r="M73" i="2"/>
  <c r="J73" i="2"/>
  <c r="G73" i="2"/>
  <c r="F73" i="2"/>
  <c r="O72" i="2"/>
  <c r="N72" i="2"/>
  <c r="M72" i="2"/>
  <c r="J72" i="2"/>
  <c r="G72" i="2"/>
  <c r="F72" i="2"/>
  <c r="O71" i="2"/>
  <c r="N71" i="2"/>
  <c r="M71" i="2"/>
  <c r="J71" i="2"/>
  <c r="G71" i="2"/>
  <c r="F71" i="2"/>
  <c r="N70" i="2"/>
  <c r="F70" i="2"/>
  <c r="N69" i="2"/>
  <c r="J69" i="2"/>
  <c r="G69" i="2"/>
  <c r="F69" i="2"/>
  <c r="N68" i="2"/>
  <c r="O67" i="2"/>
  <c r="N67" i="2"/>
  <c r="J67" i="2"/>
  <c r="G67" i="2"/>
  <c r="F67" i="2"/>
  <c r="N66" i="2"/>
  <c r="F66" i="2"/>
  <c r="O65" i="2"/>
  <c r="N65" i="2"/>
  <c r="M65" i="2"/>
  <c r="L65" i="2"/>
  <c r="J65" i="2"/>
  <c r="G65" i="2"/>
  <c r="F65" i="2"/>
  <c r="O64" i="2"/>
  <c r="N64" i="2"/>
  <c r="M64" i="2"/>
  <c r="J64" i="2"/>
  <c r="G64" i="2"/>
  <c r="F64" i="2"/>
  <c r="O63" i="2"/>
  <c r="N63" i="2"/>
  <c r="M63" i="2"/>
  <c r="J63" i="2"/>
  <c r="G63" i="2"/>
  <c r="F63" i="2"/>
  <c r="O62" i="2"/>
  <c r="N62" i="2"/>
  <c r="M62" i="2"/>
  <c r="L62" i="2"/>
  <c r="J62" i="2"/>
  <c r="G62" i="2"/>
  <c r="F62" i="2"/>
  <c r="O61" i="2"/>
  <c r="N61" i="2"/>
  <c r="M61" i="2"/>
  <c r="J61" i="2"/>
  <c r="G61" i="2"/>
  <c r="F61" i="2"/>
  <c r="O60" i="2"/>
  <c r="N60" i="2"/>
  <c r="M60" i="2"/>
  <c r="J60" i="2"/>
  <c r="G60" i="2"/>
  <c r="F60" i="2"/>
  <c r="O59" i="2"/>
  <c r="N59" i="2"/>
  <c r="M59" i="2"/>
  <c r="J59" i="2"/>
  <c r="G59" i="2"/>
  <c r="F59" i="2"/>
  <c r="O58" i="2"/>
  <c r="N58" i="2"/>
  <c r="J58" i="2"/>
  <c r="G58" i="2"/>
  <c r="F58" i="2"/>
  <c r="O57" i="2"/>
  <c r="N57" i="2"/>
  <c r="M57" i="2"/>
  <c r="J57" i="2"/>
  <c r="G57" i="2"/>
  <c r="F57" i="2"/>
  <c r="O56" i="2"/>
  <c r="N56" i="2"/>
  <c r="M56" i="2"/>
  <c r="J56" i="2"/>
  <c r="G56" i="2"/>
  <c r="F56" i="2"/>
  <c r="O55" i="2"/>
  <c r="N55" i="2"/>
  <c r="M55" i="2"/>
  <c r="J55" i="2"/>
  <c r="G55" i="2"/>
  <c r="F55" i="2"/>
  <c r="O54" i="2"/>
  <c r="N54" i="2"/>
  <c r="M54" i="2"/>
  <c r="J54" i="2"/>
  <c r="G54" i="2"/>
  <c r="F54" i="2"/>
  <c r="O53" i="2"/>
  <c r="N53" i="2"/>
  <c r="F53" i="2"/>
  <c r="O52" i="2"/>
  <c r="N52" i="2"/>
  <c r="F52" i="2"/>
  <c r="N51" i="2"/>
  <c r="F51" i="2"/>
  <c r="N50" i="2"/>
  <c r="F50" i="2"/>
  <c r="O49" i="2"/>
  <c r="N49" i="2"/>
  <c r="F49" i="2"/>
  <c r="O48" i="2"/>
  <c r="N48" i="2"/>
  <c r="M48" i="2"/>
  <c r="J48" i="2"/>
  <c r="G48" i="2"/>
  <c r="F48" i="2"/>
  <c r="O47" i="2"/>
  <c r="N47" i="2"/>
  <c r="M47" i="2"/>
  <c r="J47" i="2"/>
  <c r="G47" i="2"/>
  <c r="F47" i="2"/>
  <c r="N46" i="2"/>
  <c r="N45" i="2"/>
  <c r="F45" i="2"/>
  <c r="O44" i="2"/>
  <c r="N44" i="2"/>
  <c r="M44" i="2"/>
  <c r="J44" i="2"/>
  <c r="G44" i="2"/>
  <c r="F44" i="2"/>
  <c r="O43" i="2"/>
  <c r="N43" i="2"/>
  <c r="M43" i="2"/>
  <c r="J43" i="2"/>
  <c r="G43" i="2"/>
  <c r="F43" i="2"/>
  <c r="N42" i="2"/>
  <c r="F42" i="2"/>
  <c r="O41" i="2"/>
  <c r="N41" i="2"/>
  <c r="M41" i="2"/>
  <c r="J41" i="2"/>
  <c r="G41" i="2"/>
  <c r="F41" i="2"/>
  <c r="O40" i="2"/>
  <c r="N40" i="2"/>
  <c r="M40" i="2"/>
  <c r="J40" i="2"/>
  <c r="G40" i="2"/>
  <c r="F40" i="2"/>
  <c r="O39" i="2"/>
  <c r="N39" i="2"/>
  <c r="M39" i="2"/>
  <c r="J39" i="2"/>
  <c r="G39" i="2"/>
  <c r="F39" i="2"/>
  <c r="O38" i="2"/>
  <c r="N38" i="2"/>
  <c r="M38" i="2"/>
  <c r="J38" i="2"/>
  <c r="G38" i="2"/>
  <c r="F38" i="2"/>
  <c r="O37" i="2"/>
  <c r="N37" i="2"/>
  <c r="M37" i="2"/>
  <c r="L37" i="2"/>
  <c r="J37" i="2"/>
  <c r="G37" i="2"/>
  <c r="F37" i="2"/>
  <c r="O36" i="2"/>
  <c r="N36" i="2"/>
  <c r="M36" i="2"/>
  <c r="J36" i="2"/>
  <c r="G36" i="2"/>
  <c r="F36" i="2"/>
  <c r="O35" i="2"/>
  <c r="N35" i="2"/>
  <c r="M35" i="2"/>
  <c r="J35" i="2"/>
  <c r="I35" i="2"/>
  <c r="G35" i="2"/>
  <c r="F35" i="2"/>
  <c r="O34" i="2"/>
  <c r="N34" i="2"/>
  <c r="F34" i="2"/>
  <c r="O33" i="2"/>
  <c r="N33" i="2"/>
  <c r="M33" i="2"/>
  <c r="L33" i="2"/>
  <c r="J33" i="2"/>
  <c r="G33" i="2"/>
  <c r="F33" i="2"/>
  <c r="O32" i="2"/>
  <c r="N32" i="2"/>
  <c r="M32" i="2"/>
  <c r="J32" i="2"/>
  <c r="G32" i="2"/>
  <c r="F32" i="2"/>
  <c r="O31" i="2"/>
  <c r="N31" i="2"/>
  <c r="M31" i="2"/>
  <c r="J31" i="2"/>
  <c r="G31" i="2"/>
  <c r="F31" i="2"/>
  <c r="O30" i="2"/>
  <c r="N30" i="2"/>
  <c r="M30" i="2"/>
  <c r="J30" i="2"/>
  <c r="G30" i="2"/>
  <c r="F30" i="2"/>
  <c r="O29" i="2"/>
  <c r="N29" i="2"/>
  <c r="M29" i="2"/>
  <c r="L29" i="2"/>
  <c r="J29" i="2"/>
  <c r="G29" i="2"/>
  <c r="F29" i="2"/>
  <c r="O28" i="2"/>
  <c r="N28" i="2"/>
  <c r="M28" i="2"/>
  <c r="J28" i="2"/>
  <c r="G28" i="2"/>
  <c r="O27" i="2"/>
  <c r="N27" i="2"/>
  <c r="M27" i="2"/>
  <c r="L27" i="2"/>
  <c r="J27" i="2"/>
  <c r="G27" i="2"/>
  <c r="F27" i="2"/>
  <c r="O26" i="2"/>
  <c r="N26" i="2"/>
  <c r="M26" i="2"/>
  <c r="J26" i="2"/>
  <c r="G26" i="2"/>
  <c r="F26" i="2"/>
  <c r="O25" i="2"/>
  <c r="N25" i="2"/>
  <c r="M25" i="2"/>
  <c r="J25" i="2"/>
  <c r="G25" i="2"/>
  <c r="F25" i="2"/>
  <c r="N24" i="2"/>
  <c r="I24" i="2"/>
  <c r="N23" i="2"/>
  <c r="I23" i="2"/>
  <c r="O22" i="2"/>
  <c r="N22" i="2"/>
  <c r="I22" i="2"/>
  <c r="O21" i="2"/>
  <c r="N21" i="2"/>
  <c r="M21" i="2"/>
  <c r="I21" i="2"/>
  <c r="G21" i="2"/>
  <c r="M20" i="2"/>
  <c r="L20" i="2"/>
  <c r="J20" i="2"/>
  <c r="I20" i="2"/>
  <c r="N19" i="2"/>
  <c r="M19" i="2"/>
  <c r="J19" i="2"/>
  <c r="G19" i="2"/>
  <c r="F19" i="2"/>
  <c r="N18" i="2"/>
  <c r="M18" i="2"/>
  <c r="J18" i="2"/>
  <c r="G18" i="2"/>
  <c r="F18" i="2"/>
  <c r="N17" i="2"/>
  <c r="M17" i="2"/>
  <c r="J17" i="2"/>
  <c r="G17" i="2"/>
  <c r="F17" i="2"/>
  <c r="N16" i="2"/>
  <c r="M16" i="2"/>
  <c r="J16" i="2"/>
  <c r="G16" i="2"/>
  <c r="F16" i="2"/>
  <c r="O15" i="2"/>
  <c r="N15" i="2"/>
  <c r="M15" i="2"/>
  <c r="J15" i="2"/>
  <c r="G15" i="2"/>
  <c r="F15" i="2"/>
  <c r="N14" i="2"/>
  <c r="F14" i="2"/>
  <c r="O13" i="2"/>
  <c r="N13" i="2"/>
  <c r="M13" i="2"/>
  <c r="L13" i="2"/>
  <c r="J13" i="2"/>
  <c r="G13" i="2"/>
  <c r="F13" i="2"/>
  <c r="O12" i="2"/>
  <c r="N12" i="2"/>
  <c r="M12" i="2"/>
  <c r="J12" i="2"/>
  <c r="G12" i="2"/>
  <c r="F12" i="2"/>
  <c r="O11" i="2"/>
  <c r="N11" i="2"/>
  <c r="M11" i="2"/>
  <c r="J11" i="2"/>
  <c r="G11" i="2"/>
  <c r="F11" i="2"/>
  <c r="O10" i="2"/>
  <c r="N10" i="2"/>
  <c r="M10" i="2"/>
  <c r="J10" i="2"/>
  <c r="G10" i="2"/>
  <c r="F10" i="2"/>
  <c r="G9" i="2"/>
  <c r="F9" i="2"/>
  <c r="O84" i="1"/>
  <c r="N128" i="1"/>
  <c r="O128" i="1"/>
  <c r="O118" i="1"/>
  <c r="N118" i="1"/>
  <c r="N119" i="1"/>
  <c r="M118" i="1"/>
  <c r="J118" i="1"/>
  <c r="I118" i="1"/>
  <c r="I96" i="1"/>
  <c r="I97" i="1"/>
  <c r="M79" i="2" l="1"/>
  <c r="L19" i="2"/>
  <c r="L68" i="2"/>
  <c r="L9" i="2"/>
  <c r="L10" i="2"/>
  <c r="L15" i="2"/>
  <c r="L17" i="2"/>
  <c r="L21" i="2"/>
  <c r="L42" i="2"/>
  <c r="L46" i="2"/>
  <c r="L48" i="2"/>
  <c r="L51" i="2"/>
  <c r="L61" i="2"/>
  <c r="L64" i="2"/>
  <c r="L66" i="2"/>
  <c r="L74" i="2"/>
  <c r="L40" i="2"/>
  <c r="L47" i="2"/>
  <c r="L49" i="2"/>
  <c r="L50" i="2"/>
  <c r="L30" i="2"/>
  <c r="L41" i="2"/>
  <c r="L44" i="2"/>
  <c r="L73" i="2"/>
  <c r="L76" i="2"/>
  <c r="L11" i="2"/>
  <c r="L24" i="2"/>
  <c r="L31" i="2"/>
  <c r="L35" i="2"/>
  <c r="L54" i="2"/>
  <c r="L57" i="2"/>
  <c r="L70" i="2"/>
  <c r="L79" i="2"/>
  <c r="O79" i="2"/>
  <c r="L26" i="2"/>
  <c r="L36" i="2"/>
  <c r="L39" i="2"/>
  <c r="L43" i="2"/>
  <c r="L45" i="2"/>
  <c r="L55" i="2"/>
  <c r="L58" i="2"/>
  <c r="L60" i="2"/>
  <c r="L72" i="2"/>
  <c r="L12" i="2"/>
  <c r="L14" i="2"/>
  <c r="L16" i="2"/>
  <c r="L18" i="2"/>
  <c r="L22" i="2"/>
  <c r="L23" i="2"/>
  <c r="L25" i="2"/>
  <c r="L28" i="2"/>
  <c r="L32" i="2"/>
  <c r="L34" i="2"/>
  <c r="L38" i="2"/>
  <c r="L52" i="2"/>
  <c r="L53" i="2"/>
  <c r="L56" i="2"/>
  <c r="L59" i="2"/>
  <c r="L63" i="2"/>
  <c r="L67" i="2"/>
  <c r="L69" i="2"/>
  <c r="L71" i="2"/>
  <c r="I36" i="2"/>
  <c r="I38" i="2"/>
  <c r="I39" i="2"/>
  <c r="I40" i="2"/>
  <c r="I41" i="2"/>
  <c r="I37" i="2"/>
  <c r="M9" i="2"/>
  <c r="I54" i="2"/>
  <c r="I55" i="2"/>
  <c r="I56" i="2"/>
  <c r="I57" i="2"/>
  <c r="I58" i="2"/>
  <c r="I15" i="2"/>
  <c r="I25" i="2"/>
  <c r="I26" i="2"/>
  <c r="I27" i="2"/>
  <c r="I59" i="2"/>
  <c r="I60" i="2"/>
  <c r="I61" i="2"/>
  <c r="I62" i="2"/>
  <c r="I63" i="2"/>
  <c r="I64" i="2"/>
  <c r="I65" i="2"/>
  <c r="I69" i="2"/>
  <c r="I78" i="2"/>
  <c r="I47" i="2"/>
  <c r="I48" i="2"/>
  <c r="I67" i="2"/>
  <c r="I9" i="2"/>
  <c r="I52" i="2"/>
  <c r="I71" i="2"/>
  <c r="I72" i="2"/>
  <c r="I73" i="2"/>
  <c r="I74" i="2"/>
  <c r="I10" i="2"/>
  <c r="I11" i="2"/>
  <c r="I28" i="2"/>
  <c r="I29" i="2"/>
  <c r="I30" i="2"/>
  <c r="I42" i="2"/>
  <c r="I44" i="2"/>
  <c r="I49" i="2"/>
  <c r="I53" i="2"/>
  <c r="I66" i="2"/>
  <c r="I75" i="2"/>
  <c r="I76" i="2"/>
  <c r="N79" i="2"/>
  <c r="N9" i="2"/>
  <c r="O9" i="2"/>
  <c r="J79" i="2"/>
  <c r="J9" i="2"/>
  <c r="L162" i="2"/>
  <c r="F28" i="2"/>
  <c r="N9" i="1" l="1"/>
  <c r="L118" i="1" l="1"/>
  <c r="L128" i="1"/>
  <c r="F148" i="1" l="1"/>
  <c r="G148" i="1"/>
  <c r="I148" i="1"/>
  <c r="J148" i="1"/>
  <c r="M148" i="1"/>
  <c r="N148" i="1"/>
  <c r="N24" i="1" l="1"/>
  <c r="N23" i="1"/>
  <c r="N66" i="1"/>
  <c r="N67" i="1"/>
  <c r="N68" i="1"/>
  <c r="N69" i="1"/>
  <c r="N70" i="1"/>
  <c r="N48" i="1"/>
  <c r="N49" i="1"/>
  <c r="N50" i="1"/>
  <c r="N51" i="1"/>
  <c r="N52" i="1"/>
  <c r="N53" i="1"/>
  <c r="N47" i="1"/>
  <c r="N46" i="1"/>
  <c r="M84" i="1" l="1"/>
  <c r="N45" i="1" l="1"/>
  <c r="N44" i="1"/>
  <c r="N21" i="1"/>
  <c r="N22" i="1"/>
  <c r="G160" i="1"/>
  <c r="G161" i="1"/>
  <c r="G159" i="1"/>
  <c r="G158" i="1"/>
  <c r="G157" i="1"/>
  <c r="G156" i="1"/>
  <c r="G154" i="1"/>
  <c r="G155" i="1"/>
  <c r="G153" i="1"/>
  <c r="G152" i="1"/>
  <c r="G149" i="1"/>
  <c r="G150" i="1"/>
  <c r="G151" i="1"/>
  <c r="G147" i="1"/>
  <c r="G143" i="1"/>
  <c r="G144" i="1"/>
  <c r="G145" i="1"/>
  <c r="G146" i="1"/>
  <c r="G142" i="1"/>
  <c r="G141" i="1"/>
  <c r="G136" i="1"/>
  <c r="G137" i="1"/>
  <c r="G138" i="1"/>
  <c r="G139" i="1"/>
  <c r="G140" i="1"/>
  <c r="G135" i="1"/>
  <c r="G134" i="1"/>
  <c r="G132" i="1"/>
  <c r="G133" i="1"/>
  <c r="G131" i="1"/>
  <c r="G130" i="1"/>
  <c r="G122" i="1"/>
  <c r="G123" i="1"/>
  <c r="G124" i="1"/>
  <c r="G125" i="1"/>
  <c r="G126" i="1"/>
  <c r="G127" i="1"/>
  <c r="G129" i="1"/>
  <c r="G121" i="1"/>
  <c r="G120" i="1"/>
  <c r="G117" i="1"/>
  <c r="G119" i="1"/>
  <c r="G116" i="1"/>
  <c r="G113" i="1"/>
  <c r="G114" i="1"/>
  <c r="G115" i="1"/>
  <c r="G112" i="1"/>
  <c r="G111" i="1"/>
  <c r="G103" i="1"/>
  <c r="G104" i="1"/>
  <c r="G105" i="1"/>
  <c r="G106" i="1"/>
  <c r="G107" i="1"/>
  <c r="G108" i="1"/>
  <c r="G109" i="1"/>
  <c r="G110" i="1"/>
  <c r="G102" i="1"/>
  <c r="G101" i="1"/>
  <c r="G99" i="1"/>
  <c r="G98" i="1"/>
  <c r="G97" i="1"/>
  <c r="G96" i="1"/>
  <c r="G86" i="1"/>
  <c r="G87" i="1"/>
  <c r="G88" i="1"/>
  <c r="G89" i="1"/>
  <c r="G90" i="1"/>
  <c r="G94" i="1"/>
  <c r="G95" i="1"/>
  <c r="G85" i="1"/>
  <c r="G84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99" i="1"/>
  <c r="F98" i="1"/>
  <c r="F97" i="1"/>
  <c r="F96" i="1"/>
  <c r="F95" i="1"/>
  <c r="F94" i="1"/>
  <c r="F93" i="1"/>
  <c r="F92" i="1"/>
  <c r="F90" i="1"/>
  <c r="F89" i="1"/>
  <c r="F88" i="1"/>
  <c r="F87" i="1"/>
  <c r="F86" i="1"/>
  <c r="F85" i="1"/>
  <c r="F84" i="1"/>
  <c r="N14" i="1" l="1"/>
  <c r="J97" i="1" l="1"/>
  <c r="J99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9" i="1"/>
  <c r="J120" i="1"/>
  <c r="J121" i="1"/>
  <c r="J122" i="1"/>
  <c r="J123" i="1"/>
  <c r="J124" i="1"/>
  <c r="J125" i="1"/>
  <c r="J126" i="1"/>
  <c r="J127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9" i="1"/>
  <c r="J150" i="1"/>
  <c r="J151" i="1"/>
  <c r="J153" i="1"/>
  <c r="J154" i="1"/>
  <c r="J155" i="1"/>
  <c r="J157" i="1"/>
  <c r="J159" i="1"/>
  <c r="J160" i="1"/>
  <c r="J161" i="1"/>
  <c r="J86" i="1"/>
  <c r="J87" i="1"/>
  <c r="J88" i="1"/>
  <c r="J89" i="1"/>
  <c r="J90" i="1"/>
  <c r="J94" i="1"/>
  <c r="J95" i="1"/>
  <c r="J85" i="1"/>
  <c r="N161" i="1"/>
  <c r="M161" i="1"/>
  <c r="I161" i="1"/>
  <c r="N160" i="1"/>
  <c r="M160" i="1"/>
  <c r="I160" i="1"/>
  <c r="O159" i="1"/>
  <c r="N159" i="1"/>
  <c r="M159" i="1"/>
  <c r="I159" i="1"/>
  <c r="O158" i="1"/>
  <c r="N158" i="1"/>
  <c r="J158" i="1"/>
  <c r="N157" i="1"/>
  <c r="M157" i="1"/>
  <c r="I157" i="1"/>
  <c r="O155" i="1"/>
  <c r="N155" i="1"/>
  <c r="M155" i="1"/>
  <c r="I155" i="1"/>
  <c r="O154" i="1"/>
  <c r="N154" i="1"/>
  <c r="M154" i="1"/>
  <c r="I154" i="1"/>
  <c r="O153" i="1"/>
  <c r="N153" i="1"/>
  <c r="M153" i="1"/>
  <c r="I153" i="1"/>
  <c r="O152" i="1"/>
  <c r="N152" i="1"/>
  <c r="M152" i="1"/>
  <c r="O151" i="1"/>
  <c r="N151" i="1"/>
  <c r="M151" i="1"/>
  <c r="I151" i="1"/>
  <c r="O150" i="1"/>
  <c r="N150" i="1"/>
  <c r="M150" i="1"/>
  <c r="I150" i="1"/>
  <c r="O149" i="1"/>
  <c r="N149" i="1"/>
  <c r="M149" i="1"/>
  <c r="I149" i="1"/>
  <c r="O147" i="1"/>
  <c r="N147" i="1"/>
  <c r="M147" i="1"/>
  <c r="I147" i="1"/>
  <c r="O146" i="1"/>
  <c r="N146" i="1"/>
  <c r="M146" i="1"/>
  <c r="I146" i="1"/>
  <c r="O145" i="1"/>
  <c r="N145" i="1"/>
  <c r="M145" i="1"/>
  <c r="I145" i="1"/>
  <c r="O144" i="1"/>
  <c r="N144" i="1"/>
  <c r="M144" i="1"/>
  <c r="I144" i="1"/>
  <c r="O143" i="1"/>
  <c r="N143" i="1"/>
  <c r="M143" i="1"/>
  <c r="I143" i="1"/>
  <c r="O142" i="1"/>
  <c r="N142" i="1"/>
  <c r="M142" i="1"/>
  <c r="I142" i="1"/>
  <c r="O141" i="1"/>
  <c r="N141" i="1"/>
  <c r="M141" i="1"/>
  <c r="I141" i="1"/>
  <c r="O140" i="1"/>
  <c r="N140" i="1"/>
  <c r="M140" i="1"/>
  <c r="I140" i="1"/>
  <c r="O139" i="1"/>
  <c r="N139" i="1"/>
  <c r="M139" i="1"/>
  <c r="I139" i="1"/>
  <c r="O138" i="1"/>
  <c r="N138" i="1"/>
  <c r="M138" i="1"/>
  <c r="I138" i="1"/>
  <c r="O137" i="1"/>
  <c r="N137" i="1"/>
  <c r="M137" i="1"/>
  <c r="I137" i="1"/>
  <c r="O136" i="1"/>
  <c r="N136" i="1"/>
  <c r="M136" i="1"/>
  <c r="I136" i="1"/>
  <c r="O135" i="1"/>
  <c r="N135" i="1"/>
  <c r="M135" i="1"/>
  <c r="I135" i="1"/>
  <c r="O134" i="1"/>
  <c r="N134" i="1"/>
  <c r="M134" i="1"/>
  <c r="I134" i="1"/>
  <c r="O133" i="1"/>
  <c r="N133" i="1"/>
  <c r="M133" i="1"/>
  <c r="I133" i="1"/>
  <c r="O132" i="1"/>
  <c r="N132" i="1"/>
  <c r="M132" i="1"/>
  <c r="I132" i="1"/>
  <c r="O131" i="1"/>
  <c r="N131" i="1"/>
  <c r="M131" i="1"/>
  <c r="I131" i="1"/>
  <c r="O130" i="1"/>
  <c r="N130" i="1"/>
  <c r="M130" i="1"/>
  <c r="O129" i="1"/>
  <c r="N129" i="1"/>
  <c r="O127" i="1"/>
  <c r="N127" i="1"/>
  <c r="M127" i="1"/>
  <c r="I127" i="1"/>
  <c r="O126" i="1"/>
  <c r="N126" i="1"/>
  <c r="M126" i="1"/>
  <c r="I126" i="1"/>
  <c r="O125" i="1"/>
  <c r="N125" i="1"/>
  <c r="M125" i="1"/>
  <c r="I125" i="1"/>
  <c r="O124" i="1"/>
  <c r="N124" i="1"/>
  <c r="M124" i="1"/>
  <c r="I124" i="1"/>
  <c r="O123" i="1"/>
  <c r="N123" i="1"/>
  <c r="M123" i="1"/>
  <c r="I123" i="1"/>
  <c r="O122" i="1"/>
  <c r="N122" i="1"/>
  <c r="M122" i="1"/>
  <c r="I122" i="1"/>
  <c r="O121" i="1"/>
  <c r="N121" i="1"/>
  <c r="M121" i="1"/>
  <c r="I121" i="1"/>
  <c r="O120" i="1"/>
  <c r="N120" i="1"/>
  <c r="M120" i="1"/>
  <c r="I120" i="1"/>
  <c r="O119" i="1"/>
  <c r="M119" i="1"/>
  <c r="I119" i="1"/>
  <c r="O117" i="1"/>
  <c r="N117" i="1"/>
  <c r="M117" i="1"/>
  <c r="I117" i="1"/>
  <c r="O116" i="1"/>
  <c r="N116" i="1"/>
  <c r="M116" i="1"/>
  <c r="I116" i="1"/>
  <c r="O115" i="1"/>
  <c r="N115" i="1"/>
  <c r="M115" i="1"/>
  <c r="I115" i="1"/>
  <c r="N114" i="1"/>
  <c r="M114" i="1"/>
  <c r="I114" i="1"/>
  <c r="N113" i="1"/>
  <c r="M113" i="1"/>
  <c r="I113" i="1"/>
  <c r="N112" i="1"/>
  <c r="M112" i="1"/>
  <c r="I112" i="1"/>
  <c r="O111" i="1"/>
  <c r="N111" i="1"/>
  <c r="M111" i="1"/>
  <c r="I111" i="1"/>
  <c r="O110" i="1"/>
  <c r="N110" i="1"/>
  <c r="M110" i="1"/>
  <c r="I110" i="1"/>
  <c r="N109" i="1"/>
  <c r="M109" i="1"/>
  <c r="I109" i="1"/>
  <c r="O108" i="1"/>
  <c r="N108" i="1"/>
  <c r="M108" i="1"/>
  <c r="I108" i="1"/>
  <c r="N107" i="1"/>
  <c r="M107" i="1"/>
  <c r="I107" i="1"/>
  <c r="O106" i="1"/>
  <c r="N106" i="1"/>
  <c r="M106" i="1"/>
  <c r="I106" i="1"/>
  <c r="O105" i="1"/>
  <c r="N105" i="1"/>
  <c r="M105" i="1"/>
  <c r="I105" i="1"/>
  <c r="O104" i="1"/>
  <c r="N104" i="1"/>
  <c r="M104" i="1"/>
  <c r="I104" i="1"/>
  <c r="O103" i="1"/>
  <c r="N103" i="1"/>
  <c r="M103" i="1"/>
  <c r="I103" i="1"/>
  <c r="O102" i="1"/>
  <c r="N102" i="1"/>
  <c r="M102" i="1"/>
  <c r="I102" i="1"/>
  <c r="O101" i="1"/>
  <c r="N101" i="1"/>
  <c r="M101" i="1"/>
  <c r="I101" i="1"/>
  <c r="O99" i="1"/>
  <c r="N99" i="1"/>
  <c r="M99" i="1"/>
  <c r="I99" i="1"/>
  <c r="O98" i="1"/>
  <c r="N98" i="1"/>
  <c r="M98" i="1"/>
  <c r="O97" i="1"/>
  <c r="N97" i="1"/>
  <c r="M97" i="1"/>
  <c r="O96" i="1"/>
  <c r="N96" i="1"/>
  <c r="J96" i="1"/>
  <c r="O95" i="1"/>
  <c r="N95" i="1"/>
  <c r="M95" i="1"/>
  <c r="I95" i="1"/>
  <c r="N94" i="1"/>
  <c r="I94" i="1"/>
  <c r="N93" i="1"/>
  <c r="M93" i="1"/>
  <c r="I93" i="1"/>
  <c r="N92" i="1"/>
  <c r="I92" i="1"/>
  <c r="O90" i="1"/>
  <c r="N90" i="1"/>
  <c r="M90" i="1"/>
  <c r="I90" i="1"/>
  <c r="O89" i="1"/>
  <c r="N89" i="1"/>
  <c r="M89" i="1"/>
  <c r="I89" i="1"/>
  <c r="O88" i="1"/>
  <c r="N88" i="1"/>
  <c r="M88" i="1"/>
  <c r="I88" i="1"/>
  <c r="O87" i="1"/>
  <c r="N87" i="1"/>
  <c r="M87" i="1"/>
  <c r="I87" i="1"/>
  <c r="O86" i="1"/>
  <c r="N86" i="1"/>
  <c r="M86" i="1"/>
  <c r="I86" i="1"/>
  <c r="O85" i="1"/>
  <c r="N85" i="1"/>
  <c r="M85" i="1"/>
  <c r="I85" i="1"/>
  <c r="N79" i="1"/>
  <c r="N78" i="1"/>
  <c r="N77" i="1"/>
  <c r="N76" i="1"/>
  <c r="N75" i="1"/>
  <c r="N74" i="1"/>
  <c r="N73" i="1"/>
  <c r="N72" i="1"/>
  <c r="N71" i="1"/>
  <c r="N65" i="1"/>
  <c r="N64" i="1"/>
  <c r="N61" i="1"/>
  <c r="N60" i="1"/>
  <c r="N59" i="1"/>
  <c r="N58" i="1"/>
  <c r="N57" i="1"/>
  <c r="N56" i="1"/>
  <c r="N55" i="1"/>
  <c r="N5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19" i="1"/>
  <c r="N18" i="1"/>
  <c r="N17" i="1"/>
  <c r="N16" i="1"/>
  <c r="N15" i="1"/>
  <c r="N13" i="1"/>
  <c r="N12" i="1"/>
  <c r="N11" i="1"/>
  <c r="N10" i="1"/>
  <c r="N156" i="1" l="1"/>
  <c r="I98" i="1"/>
  <c r="J152" i="1"/>
  <c r="M156" i="1"/>
  <c r="L148" i="1"/>
  <c r="J130" i="1"/>
  <c r="J156" i="1"/>
  <c r="J98" i="1"/>
  <c r="I152" i="1"/>
  <c r="N63" i="1"/>
  <c r="I130" i="1"/>
  <c r="I156" i="1"/>
  <c r="M96" i="1"/>
  <c r="M158" i="1"/>
  <c r="J162" i="1"/>
  <c r="I158" i="1"/>
  <c r="L84" i="1" l="1"/>
  <c r="L123" i="1"/>
  <c r="L98" i="1"/>
  <c r="L90" i="1"/>
  <c r="L160" i="1"/>
  <c r="L141" i="1"/>
  <c r="L133" i="1"/>
  <c r="L108" i="1"/>
  <c r="L153" i="1"/>
  <c r="L137" i="1"/>
  <c r="L107" i="1"/>
  <c r="L145" i="1"/>
  <c r="L86" i="1"/>
  <c r="L127" i="1"/>
  <c r="L119" i="1"/>
  <c r="L144" i="1"/>
  <c r="L136" i="1"/>
  <c r="L85" i="1"/>
  <c r="O162" i="1"/>
  <c r="L159" i="1"/>
  <c r="L95" i="1"/>
  <c r="L151" i="1"/>
  <c r="L122" i="1"/>
  <c r="L106" i="1"/>
  <c r="L94" i="1"/>
  <c r="L101" i="1"/>
  <c r="L147" i="1"/>
  <c r="L139" i="1"/>
  <c r="L131" i="1"/>
  <c r="L115" i="1"/>
  <c r="L88" i="1"/>
  <c r="L156" i="1"/>
  <c r="N162" i="1"/>
  <c r="L155" i="1"/>
  <c r="L150" i="1"/>
  <c r="L125" i="1"/>
  <c r="L121" i="1"/>
  <c r="L111" i="1"/>
  <c r="L105" i="1"/>
  <c r="L92" i="1"/>
  <c r="L99" i="1"/>
  <c r="L102" i="1"/>
  <c r="L97" i="1"/>
  <c r="L158" i="1"/>
  <c r="L103" i="1"/>
  <c r="L140" i="1"/>
  <c r="L132" i="1"/>
  <c r="L116" i="1"/>
  <c r="L89" i="1"/>
  <c r="L129" i="1"/>
  <c r="L161" i="1"/>
  <c r="L126" i="1"/>
  <c r="L112" i="1"/>
  <c r="L96" i="1"/>
  <c r="L113" i="1"/>
  <c r="L143" i="1"/>
  <c r="L135" i="1"/>
  <c r="L146" i="1"/>
  <c r="L142" i="1"/>
  <c r="L138" i="1"/>
  <c r="L134" i="1"/>
  <c r="L130" i="1"/>
  <c r="L109" i="1"/>
  <c r="L93" i="1"/>
  <c r="L87" i="1"/>
  <c r="L152" i="1"/>
  <c r="L117" i="1"/>
  <c r="L154" i="1"/>
  <c r="L149" i="1"/>
  <c r="L124" i="1"/>
  <c r="L120" i="1"/>
  <c r="L110" i="1"/>
  <c r="L104" i="1"/>
  <c r="L157" i="1"/>
  <c r="L114" i="1"/>
  <c r="N62" i="1"/>
  <c r="I162" i="1"/>
  <c r="M162" i="1"/>
  <c r="L162" i="1" l="1"/>
</calcChain>
</file>

<file path=xl/sharedStrings.xml><?xml version="1.0" encoding="utf-8"?>
<sst xmlns="http://schemas.openxmlformats.org/spreadsheetml/2006/main" count="1006" uniqueCount="498">
  <si>
    <t>Отчет</t>
  </si>
  <si>
    <t xml:space="preserve">об исполнении республиканского бюджета </t>
  </si>
  <si>
    <t>Кабардино-Балкарской Республики</t>
  </si>
  <si>
    <t>(тыс.рублей)</t>
  </si>
  <si>
    <t>Наименование показателей</t>
  </si>
  <si>
    <t>Код бюджетной классификации</t>
  </si>
  <si>
    <t>прирост/сокращение к прошлому году, тыс.рублей</t>
  </si>
  <si>
    <t>тыс.рублей</t>
  </si>
  <si>
    <t>доля в общих ассигнованиях</t>
  </si>
  <si>
    <t>в % к годовому плану</t>
  </si>
  <si>
    <t>НАЛОГОВЫЕ И НЕНАЛОГОВЫЕ ДОХОДЫ</t>
  </si>
  <si>
    <t>000 1 00 00000 00 0000 000</t>
  </si>
  <si>
    <t>НАЛОГОВЫЕ ДОХОДЫ</t>
  </si>
  <si>
    <t>Налог на прибыль организаций</t>
  </si>
  <si>
    <t>000 1 01 01000 00 0000 110</t>
  </si>
  <si>
    <t>Налог на прибыль организаций, зачисляемый в бюджеты бюджетной системы Российской Федерации по соответствующим ставкам</t>
  </si>
  <si>
    <t xml:space="preserve">000 1 01 01010 00 0000 110 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</si>
  <si>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</si>
  <si>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000 1 01 01012 02 0000 110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</si>
  <si>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</si>
  <si>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</si>
  <si>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</si>
  <si>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</si>
  <si>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</si>
  <si>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</si>
  <si>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</si>
  <si>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</si>
  <si>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</si>
  <si>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</si>
  <si>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</si>
  <si>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</si>
  <si>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</si>
  <si>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000 1 03 02000 01 0000110</t>
  </si>
  <si>
    <t>Акцизы на алкогольную продукцию</t>
  </si>
  <si>
    <t>000  1  03 21000  00  0000  000</t>
  </si>
  <si>
    <t>000  1  03  31000  00  0000  000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</si>
  <si>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</si>
  <si>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</si>
  <si>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</si>
  <si>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</si>
  <si>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</si>
  <si>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</si>
  <si>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</si>
  <si>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</si>
  <si>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</si>
  <si>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</si>
  <si>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сельскохозяйственный налог</t>
  </si>
  <si>
    <t>Налог на профессиональный доход</t>
  </si>
  <si>
    <t>Налоги на имущество</t>
  </si>
  <si>
    <t>000 1 06 00000 00 0000 000</t>
  </si>
  <si>
    <t>Налог на имущество организаций</t>
  </si>
  <si>
    <t>000 1 06 02000 02 0000 110</t>
  </si>
  <si>
    <t>Транспортный налог</t>
  </si>
  <si>
    <t>000 1 06 04000 02 0000 110</t>
  </si>
  <si>
    <t>Налог на игорный бизнес</t>
  </si>
  <si>
    <t>000 1 06 05000 02 0000 110</t>
  </si>
  <si>
    <t>Налоги, сборы и регулярные платежи за пользование природными ресурсами</t>
  </si>
  <si>
    <t>000 1 07 00000 00 0000 000</t>
  </si>
  <si>
    <t>Налог на добычу полезных ископаемых</t>
  </si>
  <si>
    <t>000 1 07 01000 01 0000 110</t>
  </si>
  <si>
    <t>Регулярные платежи за добычу полезных ископаемых (роялти) при выполнении соглашений о разделе продукции</t>
  </si>
  <si>
    <t>000 1 07 02000 01 0000 110</t>
  </si>
  <si>
    <t>Сборы за пользование объектами животного мира и за пользование объектами водных биологических ресурсов</t>
  </si>
  <si>
    <t>000 1 07 04000 01 0000 110</t>
  </si>
  <si>
    <t>Государственная пошлина</t>
  </si>
  <si>
    <t>000 1 08 00000 00 0000 000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</si>
  <si>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</si>
  <si>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</si>
  <si>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</si>
  <si>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</si>
  <si>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</si>
  <si>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</si>
  <si>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000 1 09 04000 00 0000 110</t>
  </si>
  <si>
    <t>Прочие налоги и сборы (по отмененным налогам и сборам субъектов Российской Федерации)</t>
  </si>
  <si>
    <t>000 1 09 06000 02 0000 110</t>
  </si>
  <si>
    <t xml:space="preserve"> НЕНАЛОГОВЫЕ ДОХОДЫ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</si>
  <si>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</si>
  <si>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</si>
  <si>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Платежи при пользовании природными ресурсами</t>
  </si>
  <si>
    <t>000 1 12 00000 00 0000 000</t>
  </si>
  <si>
    <t>Доходы от оказания платных услуг (работ) и компенсации затрат государства</t>
  </si>
  <si>
    <t>000 1 13 00000 00 0000 000</t>
  </si>
  <si>
    <t>Доходы от продажи материальных и нематериальных активов</t>
  </si>
  <si>
    <t>000 1 14 00000 00 0000 000</t>
  </si>
  <si>
    <t>Административные платежи и сборы</t>
  </si>
  <si>
    <t>000 1 15 00000 00 0000 000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</si>
  <si>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</si>
  <si>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</si>
  <si>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</si>
  <si>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</si>
  <si>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</si>
  <si>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</si>
  <si>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</si>
  <si>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</si>
  <si>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</si>
  <si>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</si>
  <si>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</si>
  <si>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000 2 02 15001 02 0000 150</t>
  </si>
  <si>
    <t>Дотации бюджетам субъектов Российской Федерации на поддержку мер по обеспечению сбалансированности бюджетов</t>
  </si>
  <si>
    <t>000 2 02 15002 00 0000 150</t>
  </si>
  <si>
    <t>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</t>
  </si>
  <si>
    <t>000 2 02 15009 02 0000 150</t>
  </si>
  <si>
    <t>Субсидии бюджетам бюджетной системы  Российской Федерации (межбюджетные субсидии)</t>
  </si>
  <si>
    <t>000 2 02 20000 00 0000 150</t>
  </si>
  <si>
    <t>Субвенции бюджетам бюджетной системы Российской Федерации</t>
  </si>
  <si>
    <t>000 2 02 30000 00 0000 150</t>
  </si>
  <si>
    <t>Иные межбюджетные трансферты</t>
  </si>
  <si>
    <t>000 2 02 40000 00 0000 150</t>
  </si>
  <si>
    <t>Безвозмездные поступления от государственных (муниципальных) организаций</t>
  </si>
  <si>
    <t>000 2 03 00000 00 0000 000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</si>
  <si>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</si>
  <si>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000 2 04 00000 00 0000 000</t>
  </si>
  <si>
    <t>Прочие безвозмездные поступления</t>
  </si>
  <si>
    <t>000 2 07 00000 00 0000 000</t>
  </si>
  <si>
    <t>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</si>
  <si>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</si>
  <si>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</si>
  <si>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</si>
  <si>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ВСЕГО ДОХОДОВ</t>
  </si>
  <si>
    <t>РАСХОДЫ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</si>
  <si>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</si>
  <si>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</si>
  <si>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</si>
  <si>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</si>
  <si>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</si>
  <si>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</si>
  <si>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</si>
  <si>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</si>
  <si>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</si>
  <si>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</si>
  <si>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</si>
  <si>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</si>
  <si>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</si>
  <si>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</si>
  <si>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Фундаментальные исследования</t>
  </si>
  <si>
    <t>0110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</si>
  <si>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</si>
  <si>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</si>
  <si>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</si>
  <si>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</si>
  <si>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</si>
  <si>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</si>
  <si>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</si>
  <si>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</si>
  <si>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</si>
  <si>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</si>
  <si>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</si>
  <si>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</si>
  <si>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Обеспечение пожарной безопасности</t>
  </si>
  <si>
    <t>0310</t>
  </si>
  <si>
    <t>Миграционная политика</t>
  </si>
  <si>
    <t>0311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</si>
  <si>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</si>
  <si>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</si>
  <si>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</si>
  <si>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</si>
  <si>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</si>
  <si>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</si>
  <si>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</si>
  <si>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</si>
  <si>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</si>
  <si>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</si>
  <si>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</si>
  <si>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</si>
  <si>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</si>
  <si>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</si>
  <si>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</si>
  <si>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</si>
  <si>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</si>
  <si>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</si>
  <si>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</si>
  <si>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</si>
  <si>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</si>
  <si>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</si>
  <si>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</si>
  <si>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</si>
  <si>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</si>
  <si>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</si>
  <si>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</si>
  <si>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</si>
  <si>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</si>
  <si>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</si>
  <si>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</si>
  <si>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</si>
  <si>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</si>
  <si>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</si>
  <si>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</si>
  <si>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</si>
  <si>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</si>
  <si>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</si>
  <si>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</si>
  <si>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</si>
  <si>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</si>
  <si>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</si>
  <si>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</si>
  <si>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</si>
  <si>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</si>
  <si>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</si>
  <si>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</si>
  <si>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</si>
  <si>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Высшее образование</t>
  </si>
  <si>
    <t>0706</t>
  </si>
  <si>
    <t>Молодежная политика</t>
  </si>
  <si>
    <t>0707</t>
  </si>
  <si>
    <t>Другие вопросы в области образования</t>
  </si>
  <si>
    <t>0709</t>
  </si>
  <si>
    <t>Культура и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</si>
  <si>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</si>
  <si>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</si>
  <si>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</si>
  <si>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</si>
  <si>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</si>
  <si>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</si>
  <si>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</si>
  <si>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</si>
  <si>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</si>
  <si>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</si>
  <si>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</si>
  <si>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</si>
  <si>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</si>
  <si>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</si>
  <si>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</si>
  <si>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</si>
  <si>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</si>
  <si>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её компонентов</t>
  </si>
  <si>
    <t>0906</t>
  </si>
  <si>
    <t xml:space="preserve">Другие вопросы в области здравоохранения 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</si>
  <si>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</si>
  <si>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</si>
  <si>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</si>
  <si>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</si>
  <si>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</si>
  <si>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</si>
  <si>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</si>
  <si>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</si>
  <si>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</si>
  <si>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</si>
  <si>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</si>
  <si>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</si>
  <si>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</si>
  <si>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</si>
  <si>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</si>
  <si>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</si>
  <si>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</si>
  <si>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</si>
  <si>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</si>
  <si>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</si>
  <si>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</si>
  <si>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</si>
  <si>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</si>
  <si>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</si>
  <si>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</si>
  <si>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Телевидение и радиовещание</t>
  </si>
  <si>
    <t>1201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</si>
  <si>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</si>
  <si>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</si>
  <si>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</si>
  <si>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</si>
  <si>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</si>
  <si>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</si>
  <si>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</si>
  <si>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</si>
  <si>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</si>
  <si>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</si>
  <si>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</si>
  <si>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</si>
  <si>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</si>
  <si>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</si>
  <si>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</si>
  <si>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</si>
  <si>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ВСЕГО РАСХОДОВ</t>
  </si>
  <si>
    <t>9600</t>
  </si>
  <si>
    <t>Результат исполнения бюджета (дефицит «-», профицит «+»)</t>
  </si>
  <si>
    <t>7900</t>
  </si>
  <si>
    <t>ИСТОЧНИКИ ФИНАНСИРОВАНИЯ  ДЕФИЦИТА БЮДЖЕТА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</si>
  <si>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</si>
  <si>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</si>
  <si>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 БЮДЖЕТОВ</t>
  </si>
  <si>
    <t>000 01 00 00 00 00 0000 000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</si>
  <si>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</si>
  <si>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</si>
  <si>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 валюте Российской Федерации</t>
  </si>
  <si>
    <t>000 01 02 00 00 00 0000 700</t>
  </si>
  <si>
    <t>Погашение кредитов, предоставленных кредитными  организациями в валюте Российской Федерации</t>
  </si>
  <si>
    <t>000 01 02 00 00 00 0000 800</t>
  </si>
  <si>
    <t>Бюджетные кредиты от других бюджетов бюджетной  системы Российской Федерации</t>
  </si>
  <si>
    <t>000 01 03 00 00 00 0000 000</t>
  </si>
  <si>
    <t>Получение бюджетных кредитов от других  бюджетов бюджетной системы Российской  Федерации в валюте Российской Федерации</t>
  </si>
  <si>
    <t>000 01 03 01 00 00 0000 700</t>
  </si>
  <si>
    <t>Погашение бюджетных кредитов, полученных от  других бюджетов бюджетной системы Российской  Федерации в валюте Российской Федерации</t>
  </si>
  <si>
    <t>000 01 03 01 00 00 0000 800</t>
  </si>
  <si>
    <t>Иные источники внутреннего финансирования  дефицитов бюджетов</t>
  </si>
  <si>
    <t>000 01 06 00 00 00 0000 000</t>
  </si>
  <si>
    <t>Средства от продажи акций и иных форм участия  в капитале, находящихся в государственной и  муниципальной собственности</t>
  </si>
  <si>
    <t>000 01 06 01 00 00 0000 630</t>
  </si>
  <si>
    <t>Возврат бюджетных кредитов, предоставленных  внутри страны в валюте Российской Федерации</t>
  </si>
  <si>
    <t>000 01 06 05 00 00 0000 600</t>
  </si>
  <si>
    <t>Предоставление бюджетных кредитов внутри  страны в валюте Российской Федерации</t>
  </si>
  <si>
    <t>000 01 06 05 00 00 0000 500</t>
  </si>
  <si>
    <t>Операции по управлению остатками средств на единых счетах бюджетов</t>
  </si>
  <si>
    <t>000 01 06 10 02 00 0000 500</t>
  </si>
  <si>
    <t>Изменение остатков средств на счетах по учету 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</si>
  <si>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</si>
  <si>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</si>
  <si>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</si>
  <si>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</si>
  <si>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</si>
  <si>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000 1 05 06000 01 0000 110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</si>
  <si>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</si>
  <si>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</si>
  <si>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</si>
  <si>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000 1 01 01014 02 0000 110</t>
  </si>
  <si>
    <t>000 1 05 03000 00 0001 110</t>
  </si>
  <si>
    <t>Дотации (гранты) бюджетам субъектов Российской Федерации за достижение показателей деятельности органов исполнительной власти субъектов Российской Федерации</t>
  </si>
  <si>
    <t>000 2 02 15549 02 0000 150</t>
  </si>
  <si>
    <t>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борьбе с новой коронавирусной инфекцией (COVID-19)</t>
  </si>
  <si>
    <t>000 2 02.15844 02 0000 150</t>
  </si>
  <si>
    <t>Государственная пошлина по делам, рассматриваемым Конституционным Судом Российской Федерации и конституционными (уставными) судами субъектов Российской Федерации</t>
  </si>
  <si>
    <t>000 1 08 02000 01 0000 000</t>
  </si>
  <si>
    <t>Платежи за пользование природными ресурсами</t>
  </si>
  <si>
    <t>000 1 09 03000 00 0000 110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</si>
  <si>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</si>
  <si>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</si>
  <si>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перешедшими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</si>
  <si>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000 1 01 02090 01 00000 110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</si>
  <si>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</si>
  <si>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650 000 рублей)</t>
  </si>
  <si>
    <t>000 1 01 0210 01 00000 110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</si>
  <si>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перешедшими на особый порядок уплаты на основании подачи в налоговый орган соответствующего уведомления (в части суммы налога, превышающей 650 000 рублей)</t>
  </si>
  <si>
    <t>000 1 01 0211 01 00000 110</t>
  </si>
  <si>
    <t>000 1 08 05000 01 0000 110</t>
  </si>
  <si>
    <t>Государственная пошлина за государственную регистрацию актов гражданского состояния и другие юридически значимые действия, совершаемые органами записи актов гражданского состояния и иными уполномоченными органами (за исключением консульских учреждений Российской Федерации)</t>
  </si>
  <si>
    <t>Дотации бюджетам на премирование победителей Всероссийского конкурса "Лучшая муниципальная практика"</t>
  </si>
  <si>
    <t>000 2 02 15399 00 0000 150</t>
  </si>
  <si>
    <t>000 1 01 02050 01 00000 110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</si>
  <si>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</si>
  <si>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Международные отношения и международное сотрудничество</t>
  </si>
  <si>
    <t>0108</t>
  </si>
  <si>
    <t>Годовой план утвержденный 2024 год</t>
  </si>
  <si>
    <t>Исполнено за 2024 год</t>
  </si>
  <si>
    <t>Годовой план 2025 утвержденный</t>
  </si>
  <si>
    <t>темп роста к 2024 году</t>
  </si>
  <si>
    <t>Годовой план 2024 год (уточненная роспись)</t>
  </si>
  <si>
    <t>Прирост/сокращение к прошлому году, тысрублей</t>
  </si>
  <si>
    <t>2 889 885,1</t>
  </si>
  <si>
    <t>240 868,0</t>
  </si>
  <si>
    <t>171 524,1</t>
  </si>
  <si>
    <t>74 700,2</t>
  </si>
  <si>
    <t>300 956,3</t>
  </si>
  <si>
    <t>180 311,0</t>
  </si>
  <si>
    <t>180 277,9</t>
  </si>
  <si>
    <t>4 448,8</t>
  </si>
  <si>
    <t>3 000,0</t>
  </si>
  <si>
    <t>12 880,0</t>
  </si>
  <si>
    <t>2 900,0</t>
  </si>
  <si>
    <t>1 718 018,8</t>
  </si>
  <si>
    <t>2 825 310,4</t>
  </si>
  <si>
    <t>239 348,3</t>
  </si>
  <si>
    <t>170 511,5</t>
  </si>
  <si>
    <t>74 382,1</t>
  </si>
  <si>
    <t>298 834,5</t>
  </si>
  <si>
    <t>177 760,8</t>
  </si>
  <si>
    <t>176 945,1</t>
  </si>
  <si>
    <t>2 999,9</t>
  </si>
  <si>
    <t>0,0</t>
  </si>
  <si>
    <t>1 677 179,4</t>
  </si>
  <si>
    <t>390 372,0</t>
  </si>
  <si>
    <t>387 737,2</t>
  </si>
  <si>
    <t>482 866,8</t>
  </si>
  <si>
    <t>479 599,2</t>
  </si>
  <si>
    <t>482 252,8</t>
  </si>
  <si>
    <t>478 994,6</t>
  </si>
  <si>
    <t>614,0</t>
  </si>
  <si>
    <t>604,6</t>
  </si>
  <si>
    <t>12 035 134,8</t>
  </si>
  <si>
    <t>11 612 126,1</t>
  </si>
  <si>
    <t>344 825,2</t>
  </si>
  <si>
    <t>339 573,5</t>
  </si>
  <si>
    <t>3 322,2</t>
  </si>
  <si>
    <t>3 321,8</t>
  </si>
  <si>
    <t>3 293 277,2</t>
  </si>
  <si>
    <t>3 285 909,5</t>
  </si>
  <si>
    <t>371 066,0</t>
  </si>
  <si>
    <t>369 968,8</t>
  </si>
  <si>
    <t>166 620,7</t>
  </si>
  <si>
    <t>161 356,0</t>
  </si>
  <si>
    <t>468 345,6</t>
  </si>
  <si>
    <t>467 020,6</t>
  </si>
  <si>
    <t>5 962 432,9</t>
  </si>
  <si>
    <t>5 626 895,1</t>
  </si>
  <si>
    <t>76 735,8</t>
  </si>
  <si>
    <t>76 731,4</t>
  </si>
  <si>
    <t>1 348 509,2</t>
  </si>
  <si>
    <t>1 281 349,4</t>
  </si>
  <si>
    <t>1 528 153,2</t>
  </si>
  <si>
    <t>1 528 036,0</t>
  </si>
  <si>
    <t>355 388,1</t>
  </si>
  <si>
    <t>602 545,4</t>
  </si>
  <si>
    <t>602 541,7</t>
  </si>
  <si>
    <t>318 243,5</t>
  </si>
  <si>
    <t>318 238,6</t>
  </si>
  <si>
    <t>251 976,2</t>
  </si>
  <si>
    <t>251 867,6</t>
  </si>
  <si>
    <t>70 628,8</t>
  </si>
  <si>
    <t>70 220,2</t>
  </si>
  <si>
    <t>17 953,1</t>
  </si>
  <si>
    <t>17 648,5</t>
  </si>
  <si>
    <t>52 675,7</t>
  </si>
  <si>
    <t>52 571,7</t>
  </si>
  <si>
    <t>19 055 511,1</t>
  </si>
  <si>
    <t>19 001 533,5</t>
  </si>
  <si>
    <t>4 146 571,3</t>
  </si>
  <si>
    <t>4 131 303,3</t>
  </si>
  <si>
    <t>12 866 243,1</t>
  </si>
  <si>
    <t>12 849 702,8</t>
  </si>
  <si>
    <t>604 251,1</t>
  </si>
  <si>
    <t>600 137,0</t>
  </si>
  <si>
    <t>705 123,6</t>
  </si>
  <si>
    <t>695 020,4</t>
  </si>
  <si>
    <t>68 307,3</t>
  </si>
  <si>
    <t>67 689,1</t>
  </si>
  <si>
    <t>2 344,4</t>
  </si>
  <si>
    <t>241 372,6</t>
  </si>
  <si>
    <t>25 000,0</t>
  </si>
  <si>
    <t>24 956,6</t>
  </si>
  <si>
    <t>396 297,7</t>
  </si>
  <si>
    <t>389 007,3</t>
  </si>
  <si>
    <t>0708</t>
  </si>
  <si>
    <t>Прикладные научные исследования в области образования</t>
  </si>
  <si>
    <t>1 820 118,1</t>
  </si>
  <si>
    <t>1 797 334,3</t>
  </si>
  <si>
    <t>1 710 992,3</t>
  </si>
  <si>
    <t>1 692 015,4</t>
  </si>
  <si>
    <t>33 250,9</t>
  </si>
  <si>
    <t>30 453,7</t>
  </si>
  <si>
    <t>75 874,9</t>
  </si>
  <si>
    <t>74 865,2</t>
  </si>
  <si>
    <t>5 838 632,7</t>
  </si>
  <si>
    <t>5 812 237,3</t>
  </si>
  <si>
    <t>1 778 011,8</t>
  </si>
  <si>
    <t>1 773 427,3</t>
  </si>
  <si>
    <t>1 889 791,9</t>
  </si>
  <si>
    <t>1 887 295,3</t>
  </si>
  <si>
    <t>215 900,1</t>
  </si>
  <si>
    <t>212 442,1</t>
  </si>
  <si>
    <t>116 190,1</t>
  </si>
  <si>
    <t>109 683,3</t>
  </si>
  <si>
    <t>160 304,8</t>
  </si>
  <si>
    <t>158 637,0</t>
  </si>
  <si>
    <t>1 678 434,0</t>
  </si>
  <si>
    <t>1 670 752,3</t>
  </si>
  <si>
    <t>17 237 049,5</t>
  </si>
  <si>
    <t>17 151 262,9</t>
  </si>
  <si>
    <t>4 050 434,7</t>
  </si>
  <si>
    <t>4 041 607,2</t>
  </si>
  <si>
    <t>1 563 064,4</t>
  </si>
  <si>
    <t>1 531 597,8</t>
  </si>
  <si>
    <t>8 465 287,4</t>
  </si>
  <si>
    <t>8 435 705,6</t>
  </si>
  <si>
    <t>2 806 846,4</t>
  </si>
  <si>
    <t>2 795 423,2</t>
  </si>
  <si>
    <t>351 416,6</t>
  </si>
  <si>
    <t>346 929,1</t>
  </si>
  <si>
    <t>1 270 611,9</t>
  </si>
  <si>
    <t>1 248 322,4</t>
  </si>
  <si>
    <t>553 432,7</t>
  </si>
  <si>
    <t>549 133,2</t>
  </si>
  <si>
    <t>684 212,1</t>
  </si>
  <si>
    <t>666 958,1</t>
  </si>
  <si>
    <t>32 967,1</t>
  </si>
  <si>
    <t>32 231,1</t>
  </si>
  <si>
    <t>395 178,2</t>
  </si>
  <si>
    <t>379 568,6</t>
  </si>
  <si>
    <t>136 075,4</t>
  </si>
  <si>
    <t>131 726,7</t>
  </si>
  <si>
    <t>232 768,8</t>
  </si>
  <si>
    <t>224 681,8</t>
  </si>
  <si>
    <t>26 334,0</t>
  </si>
  <si>
    <t>23 160,1</t>
  </si>
  <si>
    <t>818 642,6</t>
  </si>
  <si>
    <t>596 619,1</t>
  </si>
  <si>
    <t>187 279,2</t>
  </si>
  <si>
    <t>34 744,3</t>
  </si>
  <si>
    <t>Годовой уточненный план 2025год  (роспись)</t>
  </si>
  <si>
    <t>0604</t>
  </si>
  <si>
    <t>Прикладные научные исследования в области охраны окружающей среды</t>
  </si>
  <si>
    <t xml:space="preserve">об исполнении консолидированного бюджета </t>
  </si>
  <si>
    <t>Прирост/сокращение к прошлому году, тыс.рублей</t>
  </si>
  <si>
    <t xml:space="preserve">Доходы от уплаты акцизов на ГСМ </t>
  </si>
  <si>
    <t>Годовой уточненный план 2025 год  (роспись)</t>
  </si>
  <si>
    <t>Факт на 01.10.2024</t>
  </si>
  <si>
    <t>по состоянию на 01.10.2025 года</t>
  </si>
  <si>
    <t xml:space="preserve"> Факт на 01.10.2025</t>
  </si>
  <si>
    <t xml:space="preserve">темп роста к 01.10.2024 г </t>
  </si>
  <si>
    <t>Факт на 01.10.2024г</t>
  </si>
  <si>
    <t>Исполнено на 01.10.2025 г</t>
  </si>
  <si>
    <t xml:space="preserve">Темп роста к 01.10.2024 г </t>
  </si>
  <si>
    <t>Исполнено на 01.10.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</si>
</sst>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"/>
    <numFmt numFmtId="166" formatCode="[$-419]#,##0.0"/>
    <numFmt numFmtId="167" formatCode="#,##0.00000"/>
  </numFmts>
  <fonts count="39" x14ac:knownFonts="1">
    <font>
      <sz val="11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  <font>
      <sz val="8"/>
      <color rgb="FF000000"/>
      <name val="Times New Roman"/>
      <family val="2"/>
      <charset val="204"/>
    </font>
    <font>
      <sz val="11"/>
      <color rgb="FF000000"/>
      <name val="Calibri"/>
      <family val="2"/>
    </font>
    <font>
      <sz val="8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2"/>
      <color theme="1"/>
      <name val="Arial Cyr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Arial Cyr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i/>
      <sz val="12"/>
      <name val="Times New Roman"/>
      <family val="1"/>
      <charset val="204"/>
    </font>
    <font>
      <b/>
      <sz val="12"/>
      <color rgb="FFFF0000"/>
      <name val="Arial Cyr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2"/>
      <charset val="204"/>
    </font>
    <font>
      <b/>
      <sz val="12"/>
      <name val="Times New Roman"/>
      <family val="2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D9F1"/>
        <bgColor rgb="FFB7DEE8"/>
      </patternFill>
    </fill>
    <fill>
      <patternFill patternType="solid">
        <fgColor rgb="FF8EB4E3"/>
        <bgColor rgb="FF82BDF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F2F2F2"/>
      </patternFill>
    </fill>
    <fill>
      <patternFill patternType="solid">
        <fgColor rgb="FF93CDDD"/>
        <bgColor rgb="FFB4C7DC"/>
      </patternFill>
    </fill>
    <fill>
      <patternFill patternType="solid">
        <fgColor rgb="FFB7DEE8"/>
        <bgColor rgb="FFC6D9F1"/>
      </patternFill>
    </fill>
    <fill>
      <patternFill patternType="solid">
        <fgColor rgb="FFE6E0EC"/>
        <bgColor rgb="FFDCE6F2"/>
      </patternFill>
    </fill>
    <fill>
      <patternFill patternType="solid">
        <fgColor theme="4" tint="0.59999389629810485"/>
        <bgColor rgb="FF8EB4E3"/>
      </patternFill>
    </fill>
    <fill>
      <patternFill patternType="solid">
        <fgColor theme="0" tint="-4.9989318521683403E-2"/>
        <bgColor rgb="FFDBEEF4"/>
      </patternFill>
    </fill>
    <fill>
      <patternFill patternType="solid">
        <fgColor theme="0" tint="-4.9989318521683403E-2"/>
        <bgColor rgb="FFB9CDE5"/>
      </patternFill>
    </fill>
    <fill>
      <patternFill patternType="solid">
        <fgColor theme="4" tint="0.39997558519241921"/>
        <bgColor rgb="FFB7DEE8"/>
      </patternFill>
    </fill>
    <fill>
      <patternFill patternType="solid">
        <fgColor theme="4" tint="0.39997558519241921"/>
        <bgColor rgb="FF8EB4E3"/>
      </patternFill>
    </fill>
    <fill>
      <patternFill patternType="solid">
        <fgColor theme="5" tint="0.79998168889431442"/>
        <bgColor rgb="FFDCE6F2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9" fontId="15" fillId="0" borderId="0" applyBorder="0" applyProtection="0"/>
    <xf numFmtId="0" fontId="1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9" fontId="15" fillId="0" borderId="0" applyBorder="0" applyProtection="0"/>
    <xf numFmtId="9" fontId="15" fillId="0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2" fillId="0" borderId="0"/>
    <xf numFmtId="0" fontId="2" fillId="0" borderId="0"/>
  </cellStyleXfs>
  <cellXfs count="351">
    <xf numFmtId="0" fontId="0" fillId="0" borderId="0" xfId="0"/>
    <xf numFmtId="0" fontId="16" fillId="0" borderId="0" xfId="6" applyFont="1" applyAlignment="1">
      <alignment horizontal="center" wrapText="1"/>
    </xf>
    <xf numFmtId="0" fontId="16" fillId="0" borderId="0" xfId="6" applyFont="1"/>
    <xf numFmtId="164" fontId="16" fillId="0" borderId="0" xfId="12" applyNumberFormat="1" applyFont="1" applyBorder="1" applyAlignment="1" applyProtection="1">
      <alignment horizontal="center"/>
    </xf>
    <xf numFmtId="0" fontId="17" fillId="2" borderId="2" xfId="6" applyFont="1" applyFill="1" applyBorder="1" applyAlignment="1">
      <alignment horizontal="center" vertical="center" wrapText="1"/>
    </xf>
    <xf numFmtId="166" fontId="16" fillId="0" borderId="0" xfId="6" applyNumberFormat="1" applyFont="1" applyBorder="1" applyAlignment="1">
      <alignment horizontal="center" wrapText="1"/>
    </xf>
    <xf numFmtId="166" fontId="17" fillId="7" borderId="3" xfId="6" applyNumberFormat="1" applyFont="1" applyFill="1" applyBorder="1" applyAlignment="1">
      <alignment horizontal="center" wrapText="1"/>
    </xf>
    <xf numFmtId="166" fontId="16" fillId="7" borderId="4" xfId="6" applyNumberFormat="1" applyFont="1" applyFill="1" applyBorder="1"/>
    <xf numFmtId="166" fontId="17" fillId="8" borderId="3" xfId="6" applyNumberFormat="1" applyFont="1" applyFill="1" applyBorder="1" applyAlignment="1">
      <alignment horizontal="center" vertical="center"/>
    </xf>
    <xf numFmtId="164" fontId="17" fillId="8" borderId="3" xfId="12" applyNumberFormat="1" applyFont="1" applyFill="1" applyBorder="1" applyAlignment="1" applyProtection="1">
      <alignment horizontal="center" vertical="center"/>
    </xf>
    <xf numFmtId="166" fontId="16" fillId="4" borderId="4" xfId="6" applyNumberFormat="1" applyFont="1" applyFill="1" applyBorder="1" applyAlignment="1">
      <alignment horizontal="center" vertical="center"/>
    </xf>
    <xf numFmtId="164" fontId="16" fillId="4" borderId="3" xfId="12" applyNumberFormat="1" applyFont="1" applyFill="1" applyBorder="1" applyAlignment="1" applyProtection="1">
      <alignment horizontal="center" vertical="center"/>
    </xf>
    <xf numFmtId="164" fontId="16" fillId="4" borderId="3" xfId="12" applyNumberFormat="1" applyFont="1" applyFill="1" applyBorder="1" applyAlignment="1" applyProtection="1">
      <alignment horizontal="center" vertical="center" wrapText="1"/>
      <protection locked="0"/>
    </xf>
    <xf numFmtId="166" fontId="17" fillId="6" borderId="3" xfId="6" applyNumberFormat="1" applyFont="1" applyFill="1" applyBorder="1" applyAlignment="1">
      <alignment horizontal="center" vertical="center"/>
    </xf>
    <xf numFmtId="166" fontId="18" fillId="0" borderId="6" xfId="6" applyNumberFormat="1" applyFont="1" applyBorder="1" applyAlignment="1">
      <alignment horizontal="center" wrapText="1"/>
    </xf>
    <xf numFmtId="166" fontId="18" fillId="0" borderId="6" xfId="6" applyNumberFormat="1" applyFont="1" applyBorder="1" applyAlignment="1">
      <alignment wrapText="1"/>
    </xf>
    <xf numFmtId="164" fontId="18" fillId="0" borderId="6" xfId="12" applyNumberFormat="1" applyFont="1" applyBorder="1" applyAlignment="1" applyProtection="1">
      <alignment horizontal="center" wrapText="1"/>
    </xf>
    <xf numFmtId="166" fontId="17" fillId="6" borderId="7" xfId="6" applyNumberFormat="1" applyFont="1" applyFill="1" applyBorder="1" applyAlignment="1">
      <alignment horizontal="center"/>
    </xf>
    <xf numFmtId="165" fontId="16" fillId="0" borderId="0" xfId="6" applyNumberFormat="1" applyFont="1" applyBorder="1"/>
    <xf numFmtId="0" fontId="17" fillId="2" borderId="5" xfId="6" applyFont="1" applyFill="1" applyBorder="1" applyAlignment="1">
      <alignment horizontal="center" vertical="center" wrapText="1"/>
    </xf>
    <xf numFmtId="166" fontId="17" fillId="3" borderId="3" xfId="8" applyNumberFormat="1" applyFont="1" applyFill="1" applyBorder="1" applyAlignment="1">
      <alignment horizontal="center" vertical="center" wrapText="1"/>
    </xf>
    <xf numFmtId="166" fontId="16" fillId="4" borderId="3" xfId="8" applyNumberFormat="1" applyFont="1" applyFill="1" applyBorder="1" applyAlignment="1">
      <alignment horizontal="center" vertical="center" wrapText="1"/>
    </xf>
    <xf numFmtId="166" fontId="18" fillId="5" borderId="3" xfId="8" applyNumberFormat="1" applyFont="1" applyFill="1" applyBorder="1" applyAlignment="1">
      <alignment horizontal="center" vertical="center" wrapText="1"/>
    </xf>
    <xf numFmtId="166" fontId="17" fillId="7" borderId="3" xfId="6" applyNumberFormat="1" applyFont="1" applyFill="1" applyBorder="1" applyAlignment="1">
      <alignment horizontal="center" vertical="center" wrapText="1"/>
    </xf>
    <xf numFmtId="165" fontId="16" fillId="7" borderId="4" xfId="12" applyNumberFormat="1" applyFont="1" applyFill="1" applyBorder="1" applyAlignment="1" applyProtection="1">
      <alignment horizontal="center"/>
    </xf>
    <xf numFmtId="165" fontId="16" fillId="0" borderId="0" xfId="12" applyNumberFormat="1" applyFont="1" applyBorder="1" applyAlignment="1" applyProtection="1">
      <alignment horizontal="center"/>
    </xf>
    <xf numFmtId="164" fontId="17" fillId="0" borderId="0" xfId="12" applyNumberFormat="1" applyFont="1" applyBorder="1" applyAlignment="1" applyProtection="1">
      <alignment horizontal="center" wrapText="1"/>
    </xf>
    <xf numFmtId="164" fontId="16" fillId="7" borderId="4" xfId="12" applyNumberFormat="1" applyFont="1" applyFill="1" applyBorder="1" applyAlignment="1" applyProtection="1">
      <alignment horizontal="center"/>
    </xf>
    <xf numFmtId="0" fontId="21" fillId="0" borderId="0" xfId="0" applyFont="1"/>
    <xf numFmtId="0" fontId="16" fillId="0" borderId="0" xfId="6" applyFont="1" applyAlignment="1">
      <alignment wrapText="1"/>
    </xf>
    <xf numFmtId="0" fontId="16" fillId="0" borderId="0" xfId="6" applyFont="1" applyAlignment="1">
      <alignment horizontal="center"/>
    </xf>
    <xf numFmtId="164" fontId="22" fillId="0" borderId="0" xfId="12" applyNumberFormat="1" applyFont="1" applyBorder="1" applyAlignment="1" applyProtection="1">
      <alignment horizontal="center"/>
    </xf>
    <xf numFmtId="0" fontId="20" fillId="0" borderId="0" xfId="6" applyFont="1"/>
    <xf numFmtId="166" fontId="17" fillId="3" borderId="3" xfId="8" applyNumberFormat="1" applyFont="1" applyFill="1" applyBorder="1" applyAlignment="1">
      <alignment vertical="center" wrapText="1"/>
    </xf>
    <xf numFmtId="0" fontId="16" fillId="0" borderId="0" xfId="6" applyFont="1" applyAlignment="1">
      <alignment vertical="center"/>
    </xf>
    <xf numFmtId="166" fontId="23" fillId="4" borderId="3" xfId="8" applyNumberFormat="1" applyFont="1" applyFill="1" applyBorder="1" applyAlignment="1">
      <alignment vertical="center" wrapText="1"/>
    </xf>
    <xf numFmtId="166" fontId="16" fillId="4" borderId="3" xfId="6" applyNumberFormat="1" applyFont="1" applyFill="1" applyBorder="1" applyAlignment="1">
      <alignment vertical="center" wrapText="1"/>
    </xf>
    <xf numFmtId="166" fontId="18" fillId="5" borderId="3" xfId="8" applyNumberFormat="1" applyFont="1" applyFill="1" applyBorder="1" applyAlignment="1">
      <alignment vertical="center" wrapText="1"/>
    </xf>
    <xf numFmtId="166" fontId="24" fillId="3" borderId="3" xfId="8" applyNumberFormat="1" applyFont="1" applyFill="1" applyBorder="1" applyAlignment="1">
      <alignment vertical="center" wrapText="1"/>
    </xf>
    <xf numFmtId="166" fontId="16" fillId="4" borderId="3" xfId="2" applyNumberFormat="1" applyFont="1" applyFill="1" applyBorder="1" applyAlignment="1">
      <alignment horizontal="left" wrapText="1" readingOrder="1"/>
    </xf>
    <xf numFmtId="166" fontId="17" fillId="4" borderId="3" xfId="8" applyNumberFormat="1" applyFont="1" applyFill="1" applyBorder="1" applyAlignment="1">
      <alignment vertical="center" wrapText="1"/>
    </xf>
    <xf numFmtId="166" fontId="17" fillId="4" borderId="3" xfId="8" applyNumberFormat="1" applyFont="1" applyFill="1" applyBorder="1" applyAlignment="1">
      <alignment horizontal="center" vertical="center" wrapText="1"/>
    </xf>
    <xf numFmtId="166" fontId="18" fillId="5" borderId="3" xfId="2" applyNumberFormat="1" applyFont="1" applyFill="1" applyBorder="1" applyAlignment="1">
      <alignment horizontal="left" wrapText="1" readingOrder="1"/>
    </xf>
    <xf numFmtId="166" fontId="18" fillId="5" borderId="0" xfId="2" applyNumberFormat="1" applyFont="1" applyFill="1" applyBorder="1" applyAlignment="1">
      <alignment horizontal="left" wrapText="1" readingOrder="1"/>
    </xf>
    <xf numFmtId="166" fontId="18" fillId="5" borderId="0" xfId="8" applyNumberFormat="1" applyFont="1" applyFill="1" applyBorder="1" applyAlignment="1">
      <alignment vertical="center" wrapText="1"/>
    </xf>
    <xf numFmtId="165" fontId="16" fillId="0" borderId="0" xfId="6" applyNumberFormat="1" applyFont="1" applyAlignment="1">
      <alignment vertical="center"/>
    </xf>
    <xf numFmtId="166" fontId="16" fillId="4" borderId="3" xfId="3" applyNumberFormat="1" applyFont="1" applyFill="1" applyBorder="1" applyAlignment="1">
      <alignment wrapText="1"/>
    </xf>
    <xf numFmtId="166" fontId="20" fillId="4" borderId="3" xfId="2" applyNumberFormat="1" applyFont="1" applyFill="1" applyBorder="1" applyAlignment="1">
      <alignment horizontal="left" wrapText="1" readingOrder="1"/>
    </xf>
    <xf numFmtId="166" fontId="17" fillId="6" borderId="3" xfId="6" applyNumberFormat="1" applyFont="1" applyFill="1" applyBorder="1" applyAlignment="1">
      <alignment horizontal="left" vertical="center" wrapText="1"/>
    </xf>
    <xf numFmtId="166" fontId="16" fillId="6" borderId="3" xfId="6" applyNumberFormat="1" applyFont="1" applyFill="1" applyBorder="1" applyAlignment="1">
      <alignment horizontal="center" vertical="center" wrapText="1"/>
    </xf>
    <xf numFmtId="166" fontId="17" fillId="0" borderId="0" xfId="6" applyNumberFormat="1" applyFont="1" applyBorder="1" applyAlignment="1">
      <alignment horizontal="left" wrapText="1"/>
    </xf>
    <xf numFmtId="165" fontId="16" fillId="7" borderId="3" xfId="12" applyNumberFormat="1" applyFont="1" applyFill="1" applyBorder="1" applyAlignment="1" applyProtection="1">
      <alignment horizontal="center"/>
    </xf>
    <xf numFmtId="164" fontId="22" fillId="7" borderId="3" xfId="12" applyNumberFormat="1" applyFont="1" applyFill="1" applyBorder="1" applyAlignment="1" applyProtection="1">
      <alignment horizontal="center"/>
    </xf>
    <xf numFmtId="166" fontId="17" fillId="8" borderId="3" xfId="7" applyNumberFormat="1" applyFont="1" applyFill="1" applyBorder="1" applyAlignment="1">
      <alignment wrapText="1"/>
    </xf>
    <xf numFmtId="166" fontId="17" fillId="8" borderId="3" xfId="7" applyNumberFormat="1" applyFont="1" applyFill="1" applyBorder="1" applyAlignment="1">
      <alignment horizontal="center" wrapText="1"/>
    </xf>
    <xf numFmtId="0" fontId="17" fillId="0" borderId="0" xfId="6" applyFont="1"/>
    <xf numFmtId="166" fontId="23" fillId="4" borderId="3" xfId="7" applyNumberFormat="1" applyFont="1" applyFill="1" applyBorder="1" applyAlignment="1">
      <alignment wrapText="1"/>
    </xf>
    <xf numFmtId="166" fontId="16" fillId="4" borderId="3" xfId="7" applyNumberFormat="1" applyFont="1" applyFill="1" applyBorder="1" applyAlignment="1">
      <alignment horizontal="center" wrapText="1"/>
    </xf>
    <xf numFmtId="49" fontId="16" fillId="4" borderId="3" xfId="7" applyNumberFormat="1" applyFont="1" applyFill="1" applyBorder="1" applyAlignment="1">
      <alignment horizontal="center" wrapText="1"/>
    </xf>
    <xf numFmtId="166" fontId="16" fillId="4" borderId="3" xfId="7" applyNumberFormat="1" applyFont="1" applyFill="1" applyBorder="1" applyAlignment="1">
      <alignment wrapText="1"/>
    </xf>
    <xf numFmtId="166" fontId="17" fillId="6" borderId="3" xfId="7" applyNumberFormat="1" applyFont="1" applyFill="1" applyBorder="1" applyAlignment="1">
      <alignment wrapText="1"/>
    </xf>
    <xf numFmtId="166" fontId="17" fillId="6" borderId="3" xfId="7" applyNumberFormat="1" applyFont="1" applyFill="1" applyBorder="1" applyAlignment="1">
      <alignment horizontal="center" wrapText="1"/>
    </xf>
    <xf numFmtId="166" fontId="17" fillId="0" borderId="0" xfId="6" applyNumberFormat="1" applyFont="1"/>
    <xf numFmtId="165" fontId="18" fillId="0" borderId="0" xfId="12" applyNumberFormat="1" applyFont="1" applyBorder="1" applyAlignment="1" applyProtection="1">
      <alignment horizontal="center" wrapText="1"/>
    </xf>
    <xf numFmtId="166" fontId="17" fillId="6" borderId="4" xfId="6" applyNumberFormat="1" applyFont="1" applyFill="1" applyBorder="1" applyAlignment="1">
      <alignment horizontal="center"/>
    </xf>
    <xf numFmtId="164" fontId="16" fillId="6" borderId="3" xfId="12" applyNumberFormat="1" applyFont="1" applyFill="1" applyBorder="1" applyAlignment="1" applyProtection="1">
      <alignment horizontal="center"/>
    </xf>
    <xf numFmtId="165" fontId="16" fillId="6" borderId="3" xfId="12" applyNumberFormat="1" applyFont="1" applyFill="1" applyBorder="1" applyAlignment="1" applyProtection="1">
      <alignment horizontal="center"/>
    </xf>
    <xf numFmtId="0" fontId="16" fillId="0" borderId="0" xfId="6" applyFont="1" applyBorder="1"/>
    <xf numFmtId="166" fontId="17" fillId="9" borderId="3" xfId="11" applyNumberFormat="1" applyFont="1" applyFill="1" applyBorder="1" applyAlignment="1">
      <alignment wrapText="1"/>
    </xf>
    <xf numFmtId="166" fontId="25" fillId="9" borderId="3" xfId="11" applyNumberFormat="1" applyFont="1" applyFill="1" applyBorder="1" applyAlignment="1">
      <alignment horizontal="center" vertical="center" wrapText="1"/>
    </xf>
    <xf numFmtId="166" fontId="16" fillId="10" borderId="3" xfId="11" applyNumberFormat="1" applyFont="1" applyFill="1" applyBorder="1" applyAlignment="1">
      <alignment wrapText="1"/>
    </xf>
    <xf numFmtId="166" fontId="26" fillId="11" borderId="3" xfId="11" applyNumberFormat="1" applyFont="1" applyFill="1" applyBorder="1" applyAlignment="1">
      <alignment horizontal="center" vertical="center" wrapText="1"/>
    </xf>
    <xf numFmtId="166" fontId="17" fillId="12" borderId="3" xfId="11" applyNumberFormat="1" applyFont="1" applyFill="1" applyBorder="1" applyAlignment="1">
      <alignment wrapText="1"/>
    </xf>
    <xf numFmtId="166" fontId="25" fillId="13" borderId="3" xfId="11" applyNumberFormat="1" applyFont="1" applyFill="1" applyBorder="1" applyAlignment="1">
      <alignment horizontal="center" vertical="center" wrapText="1"/>
    </xf>
    <xf numFmtId="166" fontId="16" fillId="10" borderId="3" xfId="2" applyNumberFormat="1" applyFont="1" applyFill="1" applyBorder="1" applyAlignment="1">
      <alignment horizontal="left" wrapText="1" readingOrder="1"/>
    </xf>
    <xf numFmtId="167" fontId="21" fillId="0" borderId="0" xfId="6" applyNumberFormat="1" applyFont="1" applyAlignment="1"/>
    <xf numFmtId="0" fontId="10" fillId="0" borderId="0" xfId="6" applyFont="1"/>
    <xf numFmtId="166" fontId="14" fillId="0" borderId="0" xfId="6" applyNumberFormat="1" applyFont="1" applyBorder="1" applyAlignment="1">
      <alignment horizontal="right" wrapText="1"/>
    </xf>
    <xf numFmtId="166" fontId="10" fillId="7" borderId="4" xfId="6" applyNumberFormat="1" applyFont="1" applyFill="1" applyBorder="1"/>
    <xf numFmtId="166" fontId="28" fillId="0" borderId="6" xfId="6" applyNumberFormat="1" applyFont="1" applyBorder="1" applyAlignment="1">
      <alignment wrapText="1"/>
    </xf>
    <xf numFmtId="166" fontId="28" fillId="0" borderId="6" xfId="6" applyNumberFormat="1" applyFont="1" applyBorder="1" applyAlignment="1">
      <alignment horizontal="center" wrapText="1"/>
    </xf>
    <xf numFmtId="166" fontId="14" fillId="6" borderId="7" xfId="6" applyNumberFormat="1" applyFont="1" applyFill="1" applyBorder="1" applyAlignment="1">
      <alignment horizontal="center"/>
    </xf>
    <xf numFmtId="166" fontId="14" fillId="9" borderId="3" xfId="6" applyNumberFormat="1" applyFont="1" applyFill="1" applyBorder="1" applyAlignment="1">
      <alignment horizontal="center" vertical="center"/>
    </xf>
    <xf numFmtId="166" fontId="10" fillId="11" borderId="3" xfId="6" applyNumberFormat="1" applyFont="1" applyFill="1" applyBorder="1" applyAlignment="1">
      <alignment horizontal="center" vertical="center"/>
    </xf>
    <xf numFmtId="166" fontId="14" fillId="13" borderId="3" xfId="6" applyNumberFormat="1" applyFont="1" applyFill="1" applyBorder="1" applyAlignment="1">
      <alignment horizontal="center" vertical="center"/>
    </xf>
    <xf numFmtId="165" fontId="10" fillId="0" borderId="0" xfId="6" applyNumberFormat="1" applyFont="1" applyBorder="1"/>
    <xf numFmtId="165" fontId="10" fillId="0" borderId="0" xfId="6" applyNumberFormat="1" applyFont="1"/>
    <xf numFmtId="0" fontId="10" fillId="0" borderId="0" xfId="6" applyFont="1" applyAlignment="1">
      <alignment horizontal="center" wrapText="1"/>
    </xf>
    <xf numFmtId="166" fontId="10" fillId="0" borderId="0" xfId="6" applyNumberFormat="1" applyFont="1" applyBorder="1" applyAlignment="1">
      <alignment horizontal="center" wrapText="1"/>
    </xf>
    <xf numFmtId="166" fontId="14" fillId="7" borderId="3" xfId="6" applyNumberFormat="1" applyFont="1" applyFill="1" applyBorder="1" applyAlignment="1">
      <alignment horizontal="center" wrapText="1"/>
    </xf>
    <xf numFmtId="166" fontId="13" fillId="4" borderId="3" xfId="7" applyNumberFormat="1" applyFont="1" applyFill="1" applyBorder="1" applyAlignment="1">
      <alignment wrapText="1"/>
    </xf>
    <xf numFmtId="49" fontId="11" fillId="4" borderId="3" xfId="7" applyNumberFormat="1" applyFont="1" applyFill="1" applyBorder="1" applyAlignment="1">
      <alignment horizontal="center" wrapText="1"/>
    </xf>
    <xf numFmtId="0" fontId="17" fillId="2" borderId="2" xfId="6" applyFont="1" applyFill="1" applyBorder="1" applyAlignment="1">
      <alignment horizontal="center" vertical="center" wrapText="1"/>
    </xf>
    <xf numFmtId="164" fontId="14" fillId="9" borderId="8" xfId="12" applyNumberFormat="1" applyFont="1" applyFill="1" applyBorder="1" applyAlignment="1" applyProtection="1">
      <alignment horizontal="center" vertical="center"/>
    </xf>
    <xf numFmtId="164" fontId="14" fillId="9" borderId="3" xfId="12" applyNumberFormat="1" applyFont="1" applyFill="1" applyBorder="1" applyAlignment="1" applyProtection="1">
      <alignment horizontal="center" vertical="center"/>
    </xf>
    <xf numFmtId="164" fontId="10" fillId="9" borderId="3" xfId="12" applyNumberFormat="1" applyFont="1" applyFill="1" applyBorder="1" applyAlignment="1" applyProtection="1">
      <alignment horizontal="center" vertical="center"/>
    </xf>
    <xf numFmtId="165" fontId="10" fillId="9" borderId="3" xfId="12" applyNumberFormat="1" applyFont="1" applyFill="1" applyBorder="1" applyAlignment="1" applyProtection="1">
      <alignment horizontal="center" vertical="center"/>
    </xf>
    <xf numFmtId="164" fontId="29" fillId="9" borderId="3" xfId="12" applyNumberFormat="1" applyFont="1" applyFill="1" applyBorder="1" applyAlignment="1" applyProtection="1">
      <alignment horizontal="center" vertical="center"/>
    </xf>
    <xf numFmtId="165" fontId="14" fillId="9" borderId="3" xfId="12" applyNumberFormat="1" applyFont="1" applyFill="1" applyBorder="1" applyAlignment="1" applyProtection="1">
      <alignment horizontal="center" vertical="center"/>
    </xf>
    <xf numFmtId="165" fontId="10" fillId="11" borderId="3" xfId="12" applyNumberFormat="1" applyFont="1" applyFill="1" applyBorder="1" applyAlignment="1" applyProtection="1">
      <alignment horizontal="center" vertical="center"/>
    </xf>
    <xf numFmtId="164" fontId="10" fillId="11" borderId="3" xfId="12" applyNumberFormat="1" applyFont="1" applyFill="1" applyBorder="1" applyAlignment="1" applyProtection="1">
      <alignment horizontal="center" vertical="center"/>
    </xf>
    <xf numFmtId="164" fontId="29" fillId="11" borderId="3" xfId="12" applyNumberFormat="1" applyFont="1" applyFill="1" applyBorder="1" applyAlignment="1" applyProtection="1">
      <alignment horizontal="center" vertical="center"/>
    </xf>
    <xf numFmtId="164" fontId="14" fillId="13" borderId="8" xfId="12" applyNumberFormat="1" applyFont="1" applyFill="1" applyBorder="1" applyAlignment="1" applyProtection="1">
      <alignment horizontal="center" vertical="center"/>
    </xf>
    <xf numFmtId="164" fontId="14" fillId="13" borderId="3" xfId="12" applyNumberFormat="1" applyFont="1" applyFill="1" applyBorder="1" applyAlignment="1" applyProtection="1">
      <alignment horizontal="center" vertical="center"/>
    </xf>
    <xf numFmtId="164" fontId="10" fillId="13" borderId="3" xfId="12" applyNumberFormat="1" applyFont="1" applyFill="1" applyBorder="1" applyAlignment="1" applyProtection="1">
      <alignment horizontal="center" vertical="center"/>
    </xf>
    <xf numFmtId="165" fontId="10" fillId="13" borderId="3" xfId="12" applyNumberFormat="1" applyFont="1" applyFill="1" applyBorder="1" applyAlignment="1" applyProtection="1">
      <alignment horizontal="center" vertical="center"/>
    </xf>
    <xf numFmtId="165" fontId="14" fillId="13" borderId="3" xfId="12" applyNumberFormat="1" applyFont="1" applyFill="1" applyBorder="1" applyAlignment="1" applyProtection="1">
      <alignment horizontal="center" vertical="center"/>
    </xf>
    <xf numFmtId="167" fontId="27" fillId="11" borderId="3" xfId="6" applyNumberFormat="1" applyFont="1" applyFill="1" applyBorder="1" applyAlignment="1">
      <alignment horizontal="center" vertical="center"/>
    </xf>
    <xf numFmtId="167" fontId="10" fillId="13" borderId="3" xfId="6" applyNumberFormat="1" applyFont="1" applyFill="1" applyBorder="1" applyAlignment="1">
      <alignment horizontal="center" vertical="center"/>
    </xf>
    <xf numFmtId="167" fontId="27" fillId="13" borderId="3" xfId="6" applyNumberFormat="1" applyFont="1" applyFill="1" applyBorder="1" applyAlignment="1">
      <alignment horizontal="center" vertical="center"/>
    </xf>
    <xf numFmtId="165" fontId="10" fillId="0" borderId="0" xfId="12" applyNumberFormat="1" applyFont="1" applyBorder="1" applyAlignment="1" applyProtection="1">
      <alignment horizontal="center"/>
    </xf>
    <xf numFmtId="165" fontId="14" fillId="0" borderId="0" xfId="12" applyNumberFormat="1" applyFont="1" applyBorder="1" applyAlignment="1" applyProtection="1">
      <alignment horizontal="center" wrapText="1"/>
    </xf>
    <xf numFmtId="165" fontId="10" fillId="7" borderId="4" xfId="12" applyNumberFormat="1" applyFont="1" applyFill="1" applyBorder="1" applyAlignment="1" applyProtection="1">
      <alignment horizontal="center"/>
    </xf>
    <xf numFmtId="165" fontId="28" fillId="0" borderId="6" xfId="12" applyNumberFormat="1" applyFont="1" applyBorder="1" applyAlignment="1" applyProtection="1">
      <alignment horizontal="center" wrapText="1"/>
    </xf>
    <xf numFmtId="165" fontId="14" fillId="6" borderId="7" xfId="6" applyNumberFormat="1" applyFont="1" applyFill="1" applyBorder="1" applyAlignment="1">
      <alignment horizontal="center"/>
    </xf>
    <xf numFmtId="0" fontId="10" fillId="0" borderId="0" xfId="6" applyFont="1" applyAlignment="1">
      <alignment horizontal="right"/>
    </xf>
    <xf numFmtId="166" fontId="14" fillId="0" borderId="0" xfId="6" applyNumberFormat="1" applyFont="1" applyBorder="1" applyAlignment="1">
      <alignment horizontal="right"/>
    </xf>
    <xf numFmtId="166" fontId="28" fillId="0" borderId="6" xfId="6" applyNumberFormat="1" applyFont="1" applyBorder="1" applyAlignment="1">
      <alignment horizontal="right" wrapText="1"/>
    </xf>
    <xf numFmtId="166" fontId="14" fillId="6" borderId="8" xfId="6" applyNumberFormat="1" applyFont="1" applyFill="1" applyBorder="1" applyAlignment="1">
      <alignment horizontal="center"/>
    </xf>
    <xf numFmtId="166" fontId="9" fillId="4" borderId="4" xfId="6" applyNumberFormat="1" applyFont="1" applyFill="1" applyBorder="1" applyAlignment="1" applyProtection="1">
      <alignment horizontal="center" vertical="center" wrapText="1" readingOrder="1"/>
      <protection locked="0"/>
    </xf>
    <xf numFmtId="166" fontId="9" fillId="4" borderId="3" xfId="6" applyNumberFormat="1" applyFont="1" applyFill="1" applyBorder="1" applyAlignment="1">
      <alignment horizontal="center" vertical="center" wrapText="1"/>
    </xf>
    <xf numFmtId="166" fontId="9" fillId="4" borderId="4" xfId="10" applyNumberFormat="1" applyFont="1" applyFill="1" applyBorder="1" applyAlignment="1" applyProtection="1">
      <alignment horizontal="center" vertical="center" wrapText="1" readingOrder="1"/>
      <protection locked="0"/>
    </xf>
    <xf numFmtId="166" fontId="12" fillId="3" borderId="3" xfId="8" applyNumberFormat="1" applyFont="1" applyFill="1" applyBorder="1" applyAlignment="1">
      <alignment horizontal="center" vertical="center" wrapText="1"/>
    </xf>
    <xf numFmtId="165" fontId="12" fillId="3" borderId="4" xfId="12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3" xfId="12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4" xfId="12" applyNumberFormat="1" applyFont="1" applyFill="1" applyBorder="1" applyAlignment="1" applyProtection="1">
      <alignment horizontal="center" vertical="center" wrapText="1" readingOrder="1"/>
      <protection locked="0"/>
    </xf>
    <xf numFmtId="165" fontId="30" fillId="5" borderId="4" xfId="10" applyNumberFormat="1" applyFont="1" applyFill="1" applyBorder="1" applyAlignment="1" applyProtection="1">
      <alignment horizontal="center" vertical="center" wrapText="1"/>
      <protection locked="0"/>
    </xf>
    <xf numFmtId="165" fontId="30" fillId="15" borderId="3" xfId="19" applyNumberFormat="1" applyFont="1" applyFill="1" applyBorder="1" applyAlignment="1">
      <alignment horizontal="center" vertical="center"/>
    </xf>
    <xf numFmtId="166" fontId="12" fillId="3" borderId="3" xfId="10" applyNumberFormat="1" applyFont="1" applyFill="1" applyBorder="1" applyAlignment="1" applyProtection="1">
      <alignment horizontal="center" vertical="center" wrapText="1"/>
      <protection locked="0"/>
    </xf>
    <xf numFmtId="166" fontId="9" fillId="4" borderId="3" xfId="8" applyNumberFormat="1" applyFont="1" applyFill="1" applyBorder="1" applyAlignment="1">
      <alignment horizontal="center" vertical="center" wrapText="1"/>
    </xf>
    <xf numFmtId="166" fontId="12" fillId="4" borderId="4" xfId="10" applyNumberFormat="1" applyFont="1" applyFill="1" applyBorder="1" applyAlignment="1" applyProtection="1">
      <alignment horizontal="center" vertical="center" wrapText="1"/>
      <protection locked="0"/>
    </xf>
    <xf numFmtId="166" fontId="9" fillId="4" borderId="3" xfId="6" applyNumberFormat="1" applyFont="1" applyFill="1" applyBorder="1" applyAlignment="1" applyProtection="1">
      <alignment horizontal="center" vertical="center" wrapText="1"/>
      <protection locked="0"/>
    </xf>
    <xf numFmtId="166" fontId="30" fillId="5" borderId="3" xfId="2" applyNumberFormat="1" applyFont="1" applyFill="1" applyBorder="1" applyAlignment="1">
      <alignment horizontal="center" vertical="center" wrapText="1"/>
    </xf>
    <xf numFmtId="165" fontId="30" fillId="5" borderId="3" xfId="12" applyNumberFormat="1" applyFont="1" applyFill="1" applyBorder="1" applyAlignment="1" applyProtection="1">
      <alignment horizontal="center" vertical="center" wrapText="1" readingOrder="1"/>
      <protection locked="0"/>
    </xf>
    <xf numFmtId="166" fontId="30" fillId="5" borderId="3" xfId="8" applyNumberFormat="1" applyFont="1" applyFill="1" applyBorder="1" applyAlignment="1">
      <alignment horizontal="center" vertical="center" wrapText="1"/>
    </xf>
    <xf numFmtId="165" fontId="30" fillId="5" borderId="3" xfId="6" applyNumberFormat="1" applyFont="1" applyFill="1" applyBorder="1" applyAlignment="1" applyProtection="1">
      <alignment horizontal="center" vertical="center" readingOrder="1"/>
    </xf>
    <xf numFmtId="165" fontId="30" fillId="5" borderId="4" xfId="6" applyNumberFormat="1" applyFont="1" applyFill="1" applyBorder="1" applyAlignment="1" applyProtection="1">
      <alignment horizontal="center" vertical="center" readingOrder="1"/>
    </xf>
    <xf numFmtId="166" fontId="12" fillId="6" borderId="4" xfId="6" applyNumberFormat="1" applyFont="1" applyFill="1" applyBorder="1" applyAlignment="1">
      <alignment horizontal="center" vertical="center" wrapText="1"/>
    </xf>
    <xf numFmtId="164" fontId="12" fillId="3" borderId="4" xfId="12" applyNumberFormat="1" applyFont="1" applyFill="1" applyBorder="1" applyAlignment="1" applyProtection="1">
      <alignment horizontal="center" vertical="center" wrapText="1" readingOrder="1"/>
      <protection locked="0"/>
    </xf>
    <xf numFmtId="164" fontId="12" fillId="3" borderId="3" xfId="12" applyNumberFormat="1" applyFont="1" applyFill="1" applyBorder="1" applyAlignment="1" applyProtection="1">
      <alignment horizontal="center" vertical="center" wrapText="1" readingOrder="1"/>
      <protection locked="0"/>
    </xf>
    <xf numFmtId="164" fontId="9" fillId="4" borderId="3" xfId="12" applyNumberFormat="1" applyFont="1" applyFill="1" applyBorder="1" applyAlignment="1" applyProtection="1">
      <alignment horizontal="center" vertical="center" wrapText="1" readingOrder="1"/>
      <protection locked="0"/>
    </xf>
    <xf numFmtId="164" fontId="9" fillId="4" borderId="4" xfId="12" applyNumberFormat="1" applyFont="1" applyFill="1" applyBorder="1" applyAlignment="1" applyProtection="1">
      <alignment horizontal="center" vertical="center" wrapText="1" readingOrder="1"/>
      <protection locked="0"/>
    </xf>
    <xf numFmtId="164" fontId="9" fillId="14" borderId="4" xfId="12" applyNumberFormat="1" applyFont="1" applyFill="1" applyBorder="1" applyAlignment="1" applyProtection="1">
      <alignment horizontal="center" vertical="center" wrapText="1" readingOrder="1"/>
      <protection locked="0"/>
    </xf>
    <xf numFmtId="164" fontId="30" fillId="5" borderId="4" xfId="12" applyNumberFormat="1" applyFont="1" applyFill="1" applyBorder="1" applyAlignment="1" applyProtection="1">
      <alignment horizontal="center" vertical="center" wrapText="1" readingOrder="1"/>
      <protection locked="0"/>
    </xf>
    <xf numFmtId="164" fontId="30" fillId="5" borderId="3" xfId="12" applyNumberFormat="1" applyFont="1" applyFill="1" applyBorder="1" applyAlignment="1" applyProtection="1">
      <alignment horizontal="center" vertical="center" wrapText="1" readingOrder="1"/>
      <protection locked="0"/>
    </xf>
    <xf numFmtId="166" fontId="30" fillId="5" borderId="3" xfId="6" applyNumberFormat="1" applyFont="1" applyFill="1" applyBorder="1" applyAlignment="1" applyProtection="1">
      <alignment horizontal="center" vertical="center" readingOrder="1"/>
    </xf>
    <xf numFmtId="166" fontId="30" fillId="5" borderId="4" xfId="6" applyNumberFormat="1" applyFont="1" applyFill="1" applyBorder="1" applyAlignment="1" applyProtection="1">
      <alignment horizontal="center" vertical="center" readingOrder="1"/>
    </xf>
    <xf numFmtId="164" fontId="12" fillId="6" borderId="4" xfId="12" applyNumberFormat="1" applyFont="1" applyFill="1" applyBorder="1" applyAlignment="1" applyProtection="1">
      <alignment horizontal="center" vertical="center" wrapText="1" readingOrder="1"/>
    </xf>
    <xf numFmtId="165" fontId="12" fillId="9" borderId="3" xfId="1" applyNumberFormat="1" applyFont="1" applyFill="1" applyBorder="1" applyAlignment="1" applyProtection="1">
      <alignment horizontal="center" vertical="center"/>
    </xf>
    <xf numFmtId="166" fontId="12" fillId="9" borderId="8" xfId="0" applyNumberFormat="1" applyFont="1" applyFill="1" applyBorder="1" applyAlignment="1">
      <alignment horizontal="center" vertical="center"/>
    </xf>
    <xf numFmtId="165" fontId="12" fillId="9" borderId="8" xfId="0" applyNumberFormat="1" applyFont="1" applyFill="1" applyBorder="1" applyAlignment="1">
      <alignment horizontal="center" vertical="center"/>
    </xf>
    <xf numFmtId="165" fontId="9" fillId="11" borderId="3" xfId="1" applyNumberFormat="1" applyFont="1" applyFill="1" applyBorder="1" applyAlignment="1" applyProtection="1">
      <alignment horizontal="center" vertical="center"/>
    </xf>
    <xf numFmtId="165" fontId="12" fillId="13" borderId="8" xfId="0" applyNumberFormat="1" applyFont="1" applyFill="1" applyBorder="1" applyAlignment="1">
      <alignment horizontal="center" vertical="center"/>
    </xf>
    <xf numFmtId="166" fontId="12" fillId="13" borderId="8" xfId="0" applyNumberFormat="1" applyFont="1" applyFill="1" applyBorder="1" applyAlignment="1">
      <alignment horizontal="center" vertical="center"/>
    </xf>
    <xf numFmtId="166" fontId="12" fillId="9" borderId="3" xfId="6" applyNumberFormat="1" applyFont="1" applyFill="1" applyBorder="1" applyAlignment="1">
      <alignment horizontal="center" vertical="center"/>
    </xf>
    <xf numFmtId="165" fontId="12" fillId="9" borderId="8" xfId="12" applyNumberFormat="1" applyFont="1" applyFill="1" applyBorder="1" applyAlignment="1" applyProtection="1">
      <alignment horizontal="center" vertical="center"/>
    </xf>
    <xf numFmtId="165" fontId="12" fillId="9" borderId="3" xfId="6" applyNumberFormat="1" applyFont="1" applyFill="1" applyBorder="1" applyAlignment="1">
      <alignment horizontal="center" vertical="center"/>
    </xf>
    <xf numFmtId="166" fontId="9" fillId="11" borderId="3" xfId="6" applyNumberFormat="1" applyFont="1" applyFill="1" applyBorder="1" applyAlignment="1">
      <alignment horizontal="center" vertical="center"/>
    </xf>
    <xf numFmtId="165" fontId="9" fillId="11" borderId="3" xfId="12" applyNumberFormat="1" applyFont="1" applyFill="1" applyBorder="1" applyAlignment="1" applyProtection="1">
      <alignment horizontal="center" vertical="center"/>
    </xf>
    <xf numFmtId="165" fontId="12" fillId="13" borderId="3" xfId="6" applyNumberFormat="1" applyFont="1" applyFill="1" applyBorder="1" applyAlignment="1">
      <alignment horizontal="center" vertical="center"/>
    </xf>
    <xf numFmtId="165" fontId="12" fillId="13" borderId="8" xfId="12" applyNumberFormat="1" applyFont="1" applyFill="1" applyBorder="1" applyAlignment="1" applyProtection="1">
      <alignment horizontal="center" vertical="center"/>
    </xf>
    <xf numFmtId="166" fontId="12" fillId="13" borderId="3" xfId="6" applyNumberFormat="1" applyFont="1" applyFill="1" applyBorder="1" applyAlignment="1">
      <alignment horizontal="center" vertical="center"/>
    </xf>
    <xf numFmtId="165" fontId="12" fillId="13" borderId="3" xfId="12" applyNumberFormat="1" applyFont="1" applyFill="1" applyBorder="1" applyAlignment="1" applyProtection="1">
      <alignment horizontal="center" vertical="center"/>
    </xf>
    <xf numFmtId="165" fontId="9" fillId="11" borderId="3" xfId="0" applyNumberFormat="1" applyFont="1" applyFill="1" applyBorder="1" applyAlignment="1">
      <alignment horizontal="center" vertical="center"/>
    </xf>
    <xf numFmtId="165" fontId="12" fillId="13" borderId="3" xfId="0" applyNumberFormat="1" applyFont="1" applyFill="1" applyBorder="1" applyAlignment="1">
      <alignment horizontal="center" vertical="center"/>
    </xf>
    <xf numFmtId="166" fontId="12" fillId="9" borderId="3" xfId="0" applyNumberFormat="1" applyFont="1" applyFill="1" applyBorder="1" applyAlignment="1">
      <alignment horizontal="center" vertical="center"/>
    </xf>
    <xf numFmtId="166" fontId="12" fillId="13" borderId="3" xfId="0" applyNumberFormat="1" applyFont="1" applyFill="1" applyBorder="1" applyAlignment="1">
      <alignment horizontal="center" vertical="center"/>
    </xf>
    <xf numFmtId="166" fontId="9" fillId="11" borderId="3" xfId="0" applyNumberFormat="1" applyFont="1" applyFill="1" applyBorder="1" applyAlignment="1">
      <alignment horizontal="center" vertical="center"/>
    </xf>
    <xf numFmtId="165" fontId="9" fillId="11" borderId="0" xfId="0" applyNumberFormat="1" applyFont="1" applyFill="1" applyBorder="1" applyAlignment="1">
      <alignment horizontal="center" vertical="center"/>
    </xf>
    <xf numFmtId="165" fontId="12" fillId="3" borderId="3" xfId="12" applyNumberFormat="1" applyFont="1" applyFill="1" applyBorder="1" applyAlignment="1" applyProtection="1">
      <alignment horizontal="center" vertical="center" wrapText="1" readingOrder="1"/>
    </xf>
    <xf numFmtId="164" fontId="12" fillId="3" borderId="3" xfId="12" applyNumberFormat="1" applyFont="1" applyFill="1" applyBorder="1" applyAlignment="1" applyProtection="1">
      <alignment horizontal="center" vertical="center" readingOrder="1"/>
    </xf>
    <xf numFmtId="165" fontId="9" fillId="4" borderId="3" xfId="12" applyNumberFormat="1" applyFont="1" applyFill="1" applyBorder="1" applyAlignment="1" applyProtection="1">
      <alignment horizontal="center" vertical="center" wrapText="1" readingOrder="1"/>
    </xf>
    <xf numFmtId="164" fontId="9" fillId="4" borderId="3" xfId="12" applyNumberFormat="1" applyFont="1" applyFill="1" applyBorder="1" applyAlignment="1" applyProtection="1">
      <alignment horizontal="center" vertical="center" readingOrder="1"/>
    </xf>
    <xf numFmtId="165" fontId="9" fillId="5" borderId="3" xfId="12" applyNumberFormat="1" applyFont="1" applyFill="1" applyBorder="1" applyAlignment="1" applyProtection="1">
      <alignment horizontal="center" vertical="center" wrapText="1" readingOrder="1"/>
    </xf>
    <xf numFmtId="165" fontId="12" fillId="4" borderId="3" xfId="12" applyNumberFormat="1" applyFont="1" applyFill="1" applyBorder="1" applyAlignment="1" applyProtection="1">
      <alignment horizontal="center" vertical="center" wrapText="1" readingOrder="1"/>
    </xf>
    <xf numFmtId="164" fontId="12" fillId="4" borderId="3" xfId="12" applyNumberFormat="1" applyFont="1" applyFill="1" applyBorder="1" applyAlignment="1" applyProtection="1">
      <alignment horizontal="center" vertical="center" readingOrder="1"/>
    </xf>
    <xf numFmtId="165" fontId="30" fillId="5" borderId="3" xfId="12" applyNumberFormat="1" applyFont="1" applyFill="1" applyBorder="1" applyAlignment="1" applyProtection="1">
      <alignment horizontal="center" vertical="center" wrapText="1" readingOrder="1"/>
    </xf>
    <xf numFmtId="164" fontId="30" fillId="5" borderId="3" xfId="12" applyNumberFormat="1" applyFont="1" applyFill="1" applyBorder="1" applyAlignment="1" applyProtection="1">
      <alignment horizontal="center" vertical="center" readingOrder="1"/>
    </xf>
    <xf numFmtId="165" fontId="12" fillId="6" borderId="3" xfId="12" applyNumberFormat="1" applyFont="1" applyFill="1" applyBorder="1" applyAlignment="1" applyProtection="1">
      <alignment horizontal="center" vertical="center" wrapText="1" readingOrder="1"/>
    </xf>
    <xf numFmtId="164" fontId="12" fillId="6" borderId="3" xfId="12" applyNumberFormat="1" applyFont="1" applyFill="1" applyBorder="1" applyAlignment="1" applyProtection="1">
      <alignment horizontal="center" vertical="center" readingOrder="1"/>
    </xf>
    <xf numFmtId="164" fontId="12" fillId="4" borderId="4" xfId="12" applyNumberFormat="1" applyFont="1" applyFill="1" applyBorder="1" applyAlignment="1" applyProtection="1">
      <alignment horizontal="center" vertical="center" wrapText="1" readingOrder="1"/>
      <protection locked="0"/>
    </xf>
    <xf numFmtId="165" fontId="12" fillId="2" borderId="4" xfId="6" applyNumberFormat="1" applyFont="1" applyFill="1" applyBorder="1" applyAlignment="1">
      <alignment horizontal="center" vertical="center" wrapText="1"/>
    </xf>
    <xf numFmtId="164" fontId="12" fillId="2" borderId="3" xfId="12" applyNumberFormat="1" applyFont="1" applyFill="1" applyBorder="1" applyAlignment="1" applyProtection="1">
      <alignment horizontal="center" vertical="center" wrapText="1"/>
    </xf>
    <xf numFmtId="165" fontId="12" fillId="2" borderId="3" xfId="12" applyNumberFormat="1" applyFont="1" applyFill="1" applyBorder="1" applyAlignment="1" applyProtection="1">
      <alignment horizontal="center" vertical="center" wrapText="1"/>
    </xf>
    <xf numFmtId="165" fontId="12" fillId="4" borderId="4" xfId="12" applyNumberFormat="1" applyFont="1" applyFill="1" applyBorder="1" applyAlignment="1" applyProtection="1">
      <alignment horizontal="center" vertical="center" wrapText="1" readingOrder="1"/>
      <protection locked="0"/>
    </xf>
    <xf numFmtId="167" fontId="29" fillId="11" borderId="3" xfId="6" applyNumberFormat="1" applyFont="1" applyFill="1" applyBorder="1" applyAlignment="1">
      <alignment horizontal="center" vertical="center"/>
    </xf>
    <xf numFmtId="167" fontId="29" fillId="13" borderId="3" xfId="6" applyNumberFormat="1" applyFont="1" applyFill="1" applyBorder="1" applyAlignment="1">
      <alignment horizontal="center" vertical="center"/>
    </xf>
    <xf numFmtId="164" fontId="31" fillId="9" borderId="3" xfId="12" applyNumberFormat="1" applyFont="1" applyFill="1" applyBorder="1" applyAlignment="1" applyProtection="1">
      <alignment horizontal="center" vertical="center"/>
    </xf>
    <xf numFmtId="164" fontId="9" fillId="11" borderId="3" xfId="12" applyNumberFormat="1" applyFont="1" applyFill="1" applyBorder="1" applyAlignment="1" applyProtection="1">
      <alignment horizontal="center" vertical="center"/>
    </xf>
    <xf numFmtId="164" fontId="12" fillId="13" borderId="3" xfId="12" applyNumberFormat="1" applyFont="1" applyFill="1" applyBorder="1" applyAlignment="1" applyProtection="1">
      <alignment horizontal="center" vertical="center"/>
    </xf>
    <xf numFmtId="0" fontId="9" fillId="0" borderId="0" xfId="6" applyFont="1" applyAlignment="1">
      <alignment wrapText="1"/>
    </xf>
    <xf numFmtId="0" fontId="9" fillId="0" borderId="0" xfId="6" applyFont="1" applyAlignment="1">
      <alignment horizontal="center" wrapText="1"/>
    </xf>
    <xf numFmtId="0" fontId="9" fillId="0" borderId="0" xfId="6" applyFont="1"/>
    <xf numFmtId="165" fontId="9" fillId="0" borderId="0" xfId="12" applyNumberFormat="1" applyFont="1" applyBorder="1" applyAlignment="1" applyProtection="1">
      <alignment horizontal="center"/>
    </xf>
    <xf numFmtId="164" fontId="9" fillId="0" borderId="0" xfId="12" applyNumberFormat="1" applyFont="1" applyBorder="1" applyAlignment="1" applyProtection="1">
      <alignment horizontal="center"/>
    </xf>
    <xf numFmtId="0" fontId="9" fillId="0" borderId="0" xfId="6" applyFont="1" applyAlignment="1">
      <alignment horizontal="right"/>
    </xf>
    <xf numFmtId="0" fontId="9" fillId="0" borderId="0" xfId="6" applyFont="1" applyAlignment="1">
      <alignment horizontal="center"/>
    </xf>
    <xf numFmtId="164" fontId="32" fillId="0" borderId="0" xfId="12" applyNumberFormat="1" applyFont="1" applyBorder="1" applyAlignment="1" applyProtection="1">
      <alignment horizontal="center"/>
    </xf>
    <xf numFmtId="165" fontId="33" fillId="0" borderId="0" xfId="6" applyNumberFormat="1" applyFont="1" applyBorder="1" applyAlignment="1">
      <alignment horizontal="center"/>
    </xf>
    <xf numFmtId="0" fontId="33" fillId="0" borderId="0" xfId="6" applyFont="1" applyBorder="1" applyAlignment="1">
      <alignment horizontal="center"/>
    </xf>
    <xf numFmtId="165" fontId="33" fillId="0" borderId="0" xfId="6" applyNumberFormat="1" applyFont="1" applyAlignment="1">
      <alignment horizontal="center"/>
    </xf>
    <xf numFmtId="165" fontId="33" fillId="0" borderId="0" xfId="6" applyNumberFormat="1" applyFont="1" applyBorder="1" applyAlignment="1" applyProtection="1">
      <alignment horizontal="center"/>
      <protection locked="0"/>
    </xf>
    <xf numFmtId="0" fontId="33" fillId="0" borderId="0" xfId="6" applyFont="1" applyBorder="1" applyAlignment="1" applyProtection="1">
      <alignment horizontal="center"/>
      <protection locked="0"/>
    </xf>
    <xf numFmtId="0" fontId="34" fillId="0" borderId="0" xfId="6" applyFont="1"/>
    <xf numFmtId="165" fontId="33" fillId="0" borderId="0" xfId="6" applyNumberFormat="1" applyFont="1" applyAlignment="1" applyProtection="1">
      <alignment horizontal="center"/>
      <protection locked="0"/>
    </xf>
    <xf numFmtId="165" fontId="9" fillId="0" borderId="0" xfId="6" applyNumberFormat="1" applyFont="1" applyBorder="1" applyAlignment="1">
      <alignment horizontal="right"/>
    </xf>
    <xf numFmtId="0" fontId="9" fillId="0" borderId="0" xfId="6" applyFont="1" applyBorder="1" applyAlignment="1">
      <alignment horizontal="right"/>
    </xf>
    <xf numFmtId="164" fontId="9" fillId="0" borderId="0" xfId="12" applyNumberFormat="1" applyFont="1" applyBorder="1" applyAlignment="1" applyProtection="1">
      <alignment horizontal="center" vertical="center" wrapText="1"/>
    </xf>
    <xf numFmtId="166" fontId="12" fillId="3" borderId="3" xfId="8" applyNumberFormat="1" applyFont="1" applyFill="1" applyBorder="1" applyAlignment="1">
      <alignment vertical="center" wrapText="1"/>
    </xf>
    <xf numFmtId="166" fontId="35" fillId="4" borderId="3" xfId="8" applyNumberFormat="1" applyFont="1" applyFill="1" applyBorder="1" applyAlignment="1">
      <alignment vertical="center" wrapText="1"/>
    </xf>
    <xf numFmtId="166" fontId="9" fillId="4" borderId="3" xfId="6" applyNumberFormat="1" applyFont="1" applyFill="1" applyBorder="1" applyAlignment="1">
      <alignment vertical="center" wrapText="1"/>
    </xf>
    <xf numFmtId="166" fontId="30" fillId="5" borderId="3" xfId="8" applyNumberFormat="1" applyFont="1" applyFill="1" applyBorder="1" applyAlignment="1">
      <alignment vertical="center" wrapText="1"/>
    </xf>
    <xf numFmtId="166" fontId="36" fillId="3" borderId="3" xfId="8" applyNumberFormat="1" applyFont="1" applyFill="1" applyBorder="1" applyAlignment="1">
      <alignment vertical="center" wrapText="1"/>
    </xf>
    <xf numFmtId="166" fontId="9" fillId="4" borderId="3" xfId="2" applyNumberFormat="1" applyFont="1" applyFill="1" applyBorder="1" applyAlignment="1">
      <alignment horizontal="left" wrapText="1" readingOrder="1"/>
    </xf>
    <xf numFmtId="166" fontId="12" fillId="4" borderId="3" xfId="8" applyNumberFormat="1" applyFont="1" applyFill="1" applyBorder="1" applyAlignment="1">
      <alignment vertical="center" wrapText="1"/>
    </xf>
    <xf numFmtId="166" fontId="12" fillId="4" borderId="3" xfId="8" applyNumberFormat="1" applyFont="1" applyFill="1" applyBorder="1" applyAlignment="1">
      <alignment horizontal="center" vertical="center" wrapText="1"/>
    </xf>
    <xf numFmtId="166" fontId="30" fillId="5" borderId="3" xfId="2" applyNumberFormat="1" applyFont="1" applyFill="1" applyBorder="1" applyAlignment="1">
      <alignment horizontal="left" wrapText="1" readingOrder="1"/>
    </xf>
    <xf numFmtId="166" fontId="30" fillId="5" borderId="0" xfId="2" applyNumberFormat="1" applyFont="1" applyFill="1" applyBorder="1" applyAlignment="1">
      <alignment horizontal="left" wrapText="1" readingOrder="1"/>
    </xf>
    <xf numFmtId="166" fontId="30" fillId="5" borderId="0" xfId="8" applyNumberFormat="1" applyFont="1" applyFill="1" applyBorder="1" applyAlignment="1">
      <alignment vertical="center" wrapText="1"/>
    </xf>
    <xf numFmtId="166" fontId="9" fillId="4" borderId="3" xfId="3" applyNumberFormat="1" applyFont="1" applyFill="1" applyBorder="1" applyAlignment="1">
      <alignment wrapText="1"/>
    </xf>
    <xf numFmtId="166" fontId="34" fillId="4" borderId="3" xfId="2" applyNumberFormat="1" applyFont="1" applyFill="1" applyBorder="1" applyAlignment="1">
      <alignment horizontal="left" wrapText="1" readingOrder="1"/>
    </xf>
    <xf numFmtId="166" fontId="12" fillId="6" borderId="3" xfId="6" applyNumberFormat="1" applyFont="1" applyFill="1" applyBorder="1" applyAlignment="1">
      <alignment horizontal="left" vertical="center" wrapText="1"/>
    </xf>
    <xf numFmtId="166" fontId="9" fillId="6" borderId="3" xfId="6" applyNumberFormat="1" applyFont="1" applyFill="1" applyBorder="1" applyAlignment="1">
      <alignment horizontal="center" vertical="center" wrapText="1"/>
    </xf>
    <xf numFmtId="165" fontId="17" fillId="2" borderId="3" xfId="12" applyNumberFormat="1" applyFont="1" applyFill="1" applyBorder="1" applyAlignment="1" applyProtection="1">
      <alignment horizontal="center" vertical="center" wrapText="1"/>
    </xf>
    <xf numFmtId="164" fontId="17" fillId="2" borderId="3" xfId="12" applyNumberFormat="1" applyFont="1" applyFill="1" applyBorder="1" applyAlignment="1" applyProtection="1">
      <alignment horizontal="center" vertical="center" wrapText="1"/>
    </xf>
    <xf numFmtId="165" fontId="17" fillId="2" borderId="4" xfId="6" applyNumberFormat="1" applyFont="1" applyFill="1" applyBorder="1" applyAlignment="1">
      <alignment horizontal="center" vertical="center" wrapText="1"/>
    </xf>
    <xf numFmtId="165" fontId="12" fillId="2" borderId="4" xfId="6" applyNumberFormat="1" applyFont="1" applyFill="1" applyBorder="1" applyAlignment="1">
      <alignment horizontal="center" vertical="center" wrapText="1"/>
    </xf>
    <xf numFmtId="165" fontId="12" fillId="2" borderId="3" xfId="12" applyNumberFormat="1" applyFont="1" applyFill="1" applyBorder="1" applyAlignment="1" applyProtection="1">
      <alignment horizontal="center" vertical="center" wrapText="1"/>
    </xf>
    <xf numFmtId="164" fontId="12" fillId="2" borderId="3" xfId="12" applyNumberFormat="1" applyFont="1" applyFill="1" applyBorder="1" applyAlignment="1" applyProtection="1">
      <alignment horizontal="center" vertical="center" wrapText="1"/>
    </xf>
    <xf numFmtId="164" fontId="10" fillId="0" borderId="0" xfId="12" applyNumberFormat="1" applyFont="1" applyBorder="1" applyAlignment="1" applyProtection="1">
      <alignment horizontal="center"/>
    </xf>
    <xf numFmtId="0" fontId="10" fillId="0" borderId="0" xfId="6" applyFont="1" applyAlignment="1">
      <alignment horizontal="center"/>
    </xf>
    <xf numFmtId="164" fontId="29" fillId="0" borderId="0" xfId="12" applyNumberFormat="1" applyFont="1" applyBorder="1" applyAlignment="1" applyProtection="1">
      <alignment horizontal="center"/>
    </xf>
    <xf numFmtId="165" fontId="37" fillId="0" borderId="0" xfId="6" applyNumberFormat="1" applyFont="1" applyBorder="1" applyAlignment="1">
      <alignment horizontal="center"/>
    </xf>
    <xf numFmtId="0" fontId="37" fillId="0" borderId="0" xfId="6" applyFont="1" applyBorder="1" applyAlignment="1">
      <alignment horizontal="center"/>
    </xf>
    <xf numFmtId="165" fontId="37" fillId="0" borderId="0" xfId="6" applyNumberFormat="1" applyFont="1" applyAlignment="1">
      <alignment horizontal="center"/>
    </xf>
    <xf numFmtId="165" fontId="37" fillId="0" borderId="0" xfId="6" applyNumberFormat="1" applyFont="1" applyBorder="1" applyAlignment="1" applyProtection="1">
      <alignment horizontal="center"/>
      <protection locked="0"/>
    </xf>
    <xf numFmtId="0" fontId="37" fillId="0" borderId="0" xfId="6" applyFont="1" applyBorder="1" applyAlignment="1" applyProtection="1">
      <alignment horizontal="center"/>
      <protection locked="0"/>
    </xf>
    <xf numFmtId="0" fontId="38" fillId="0" borderId="0" xfId="6" applyFont="1"/>
    <xf numFmtId="165" fontId="37" fillId="0" borderId="0" xfId="6" applyNumberFormat="1" applyFont="1" applyAlignment="1" applyProtection="1">
      <alignment horizontal="center"/>
      <protection locked="0"/>
    </xf>
    <xf numFmtId="165" fontId="10" fillId="0" borderId="0" xfId="6" applyNumberFormat="1" applyFont="1" applyBorder="1" applyAlignment="1">
      <alignment horizontal="right"/>
    </xf>
    <xf numFmtId="0" fontId="10" fillId="0" borderId="0" xfId="6" applyFont="1" applyBorder="1" applyAlignment="1">
      <alignment horizontal="right"/>
    </xf>
    <xf numFmtId="164" fontId="14" fillId="0" borderId="0" xfId="12" applyNumberFormat="1" applyFont="1" applyBorder="1" applyAlignment="1" applyProtection="1">
      <alignment horizontal="center" wrapText="1"/>
    </xf>
    <xf numFmtId="164" fontId="14" fillId="0" borderId="3" xfId="12" applyNumberFormat="1" applyFont="1" applyBorder="1" applyAlignment="1" applyProtection="1">
      <alignment horizontal="center" wrapText="1"/>
    </xf>
    <xf numFmtId="166" fontId="14" fillId="0" borderId="0" xfId="6" applyNumberFormat="1" applyFont="1" applyBorder="1" applyAlignment="1">
      <alignment horizontal="center"/>
    </xf>
    <xf numFmtId="164" fontId="10" fillId="7" borderId="4" xfId="12" applyNumberFormat="1" applyFont="1" applyFill="1" applyBorder="1" applyAlignment="1" applyProtection="1">
      <alignment horizontal="center"/>
    </xf>
    <xf numFmtId="164" fontId="28" fillId="0" borderId="6" xfId="12" applyNumberFormat="1" applyFont="1" applyBorder="1" applyAlignment="1" applyProtection="1">
      <alignment horizontal="center" wrapText="1"/>
    </xf>
    <xf numFmtId="165" fontId="28" fillId="0" borderId="0" xfId="12" applyNumberFormat="1" applyFont="1" applyBorder="1" applyAlignment="1" applyProtection="1">
      <alignment horizontal="center" wrapText="1"/>
    </xf>
    <xf numFmtId="164" fontId="10" fillId="6" borderId="3" xfId="12" applyNumberFormat="1" applyFont="1" applyFill="1" applyBorder="1" applyAlignment="1" applyProtection="1">
      <alignment horizontal="center"/>
    </xf>
    <xf numFmtId="165" fontId="10" fillId="6" borderId="3" xfId="12" applyNumberFormat="1" applyFont="1" applyFill="1" applyBorder="1" applyAlignment="1" applyProtection="1">
      <alignment horizontal="center"/>
    </xf>
    <xf numFmtId="167" fontId="27" fillId="0" borderId="0" xfId="6" applyNumberFormat="1" applyFont="1" applyAlignment="1"/>
    <xf numFmtId="166" fontId="16" fillId="4" borderId="3" xfId="0" applyNumberFormat="1" applyFont="1" applyFill="1" applyBorder="1" applyAlignment="1">
      <alignment horizontal="center" vertical="center" wrapText="1"/>
    </xf>
    <xf numFmtId="166" fontId="17" fillId="8" borderId="4" xfId="6" applyNumberFormat="1" applyFont="1" applyFill="1" applyBorder="1" applyAlignment="1">
      <alignment horizontal="center" vertical="center"/>
    </xf>
    <xf numFmtId="164" fontId="17" fillId="8" borderId="4" xfId="12" applyNumberFormat="1" applyFont="1" applyFill="1" applyBorder="1" applyAlignment="1" applyProtection="1">
      <alignment horizontal="center" vertical="center"/>
    </xf>
    <xf numFmtId="164" fontId="16" fillId="4" borderId="4" xfId="12" applyNumberFormat="1" applyFont="1" applyFill="1" applyBorder="1" applyAlignment="1" applyProtection="1">
      <alignment horizontal="center" vertical="center" wrapText="1"/>
      <protection locked="0"/>
    </xf>
    <xf numFmtId="164" fontId="17" fillId="6" borderId="3" xfId="12" applyNumberFormat="1" applyFont="1" applyFill="1" applyBorder="1" applyAlignment="1" applyProtection="1">
      <alignment horizontal="center" vertical="center"/>
    </xf>
    <xf numFmtId="166" fontId="17" fillId="6" borderId="3" xfId="6" applyNumberFormat="1" applyFont="1" applyFill="1" applyBorder="1" applyAlignment="1">
      <alignment horizontal="center"/>
    </xf>
    <xf numFmtId="166" fontId="21" fillId="8" borderId="3" xfId="0" applyNumberFormat="1" applyFont="1" applyFill="1" applyBorder="1" applyAlignment="1">
      <alignment horizontal="center" vertical="center" wrapText="1"/>
    </xf>
    <xf numFmtId="164" fontId="17" fillId="8" borderId="3" xfId="12" applyNumberFormat="1" applyFont="1" applyFill="1" applyBorder="1" applyAlignment="1" applyProtection="1">
      <alignment horizontal="center" vertical="center" wrapText="1"/>
    </xf>
    <xf numFmtId="165" fontId="17" fillId="8" borderId="3" xfId="12" applyNumberFormat="1" applyFont="1" applyFill="1" applyBorder="1" applyAlignment="1" applyProtection="1">
      <alignment horizontal="center" vertical="center" wrapText="1"/>
    </xf>
    <xf numFmtId="164" fontId="16" fillId="4" borderId="3" xfId="12" applyNumberFormat="1" applyFont="1" applyFill="1" applyBorder="1" applyAlignment="1" applyProtection="1">
      <alignment horizontal="center" vertical="center" wrapText="1"/>
    </xf>
    <xf numFmtId="165" fontId="16" fillId="4" borderId="3" xfId="12" applyNumberFormat="1" applyFont="1" applyFill="1" applyBorder="1" applyAlignment="1" applyProtection="1">
      <alignment horizontal="center" vertical="center" wrapText="1"/>
    </xf>
    <xf numFmtId="166" fontId="21" fillId="8" borderId="4" xfId="0" applyNumberFormat="1" applyFont="1" applyFill="1" applyBorder="1" applyAlignment="1">
      <alignment horizontal="center" vertical="center"/>
    </xf>
    <xf numFmtId="165" fontId="16" fillId="4" borderId="3" xfId="12" applyNumberFormat="1" applyFont="1" applyFill="1" applyBorder="1" applyAlignment="1" applyProtection="1">
      <alignment horizontal="center" vertical="center"/>
    </xf>
    <xf numFmtId="164" fontId="17" fillId="6" borderId="3" xfId="6" applyNumberFormat="1" applyFont="1" applyFill="1" applyBorder="1" applyAlignment="1">
      <alignment horizontal="center" vertical="center"/>
    </xf>
    <xf numFmtId="164" fontId="17" fillId="6" borderId="3" xfId="12" applyNumberFormat="1" applyFont="1" applyFill="1" applyBorder="1" applyAlignment="1" applyProtection="1">
      <alignment horizontal="center" vertical="center" wrapText="1"/>
    </xf>
    <xf numFmtId="165" fontId="17" fillId="6" borderId="3" xfId="12" applyNumberFormat="1" applyFont="1" applyFill="1" applyBorder="1" applyAlignment="1" applyProtection="1">
      <alignment horizontal="center" vertical="center"/>
    </xf>
    <xf numFmtId="164" fontId="12" fillId="9" borderId="8" xfId="12" applyNumberFormat="1" applyFont="1" applyFill="1" applyBorder="1" applyAlignment="1" applyProtection="1">
      <alignment horizontal="center" vertical="center"/>
    </xf>
    <xf numFmtId="164" fontId="12" fillId="13" borderId="8" xfId="12" applyNumberFormat="1" applyFont="1" applyFill="1" applyBorder="1" applyAlignment="1" applyProtection="1">
      <alignment horizontal="center" vertical="center"/>
    </xf>
    <xf numFmtId="164" fontId="12" fillId="2" borderId="3" xfId="12" applyNumberFormat="1" applyFont="1" applyFill="1" applyBorder="1" applyAlignment="1" applyProtection="1">
      <alignment horizontal="center" vertical="center" wrapText="1"/>
    </xf>
    <xf numFmtId="164" fontId="17" fillId="2" borderId="3" xfId="12" applyNumberFormat="1" applyFont="1" applyFill="1" applyBorder="1" applyAlignment="1" applyProtection="1">
      <alignment horizontal="center" vertical="center" wrapText="1"/>
    </xf>
    <xf numFmtId="164" fontId="12" fillId="2" borderId="3" xfId="12" applyNumberFormat="1" applyFont="1" applyFill="1" applyBorder="1" applyAlignment="1" applyProtection="1">
      <alignment horizontal="center" vertical="center" wrapText="1"/>
    </xf>
    <xf numFmtId="166" fontId="14" fillId="6" borderId="3" xfId="6" applyNumberFormat="1" applyFont="1" applyFill="1" applyBorder="1" applyAlignment="1">
      <alignment horizontal="center" vertical="center"/>
    </xf>
    <xf numFmtId="164" fontId="10" fillId="7" borderId="3" xfId="12" applyNumberFormat="1" applyFont="1" applyFill="1" applyBorder="1" applyAlignment="1" applyProtection="1">
      <alignment horizontal="center"/>
    </xf>
    <xf numFmtId="166" fontId="10" fillId="7" borderId="3" xfId="6" applyNumberFormat="1" applyFont="1" applyFill="1" applyBorder="1" applyAlignment="1">
      <alignment horizontal="right"/>
    </xf>
    <xf numFmtId="166" fontId="10" fillId="7" borderId="3" xfId="6" applyNumberFormat="1" applyFont="1" applyFill="1" applyBorder="1" applyAlignment="1">
      <alignment horizontal="center"/>
    </xf>
    <xf numFmtId="164" fontId="14" fillId="6" borderId="3" xfId="12" applyNumberFormat="1" applyFont="1" applyFill="1" applyBorder="1" applyAlignment="1" applyProtection="1">
      <alignment horizontal="center" vertical="center"/>
    </xf>
    <xf numFmtId="166" fontId="4" fillId="8" borderId="3" xfId="0" applyNumberFormat="1" applyFont="1" applyFill="1" applyBorder="1" applyAlignment="1">
      <alignment horizontal="center" vertical="center" wrapText="1"/>
    </xf>
    <xf numFmtId="166" fontId="9" fillId="4" borderId="3" xfId="0" applyNumberFormat="1" applyFont="1" applyFill="1" applyBorder="1" applyAlignment="1">
      <alignment horizontal="center" vertical="center" wrapText="1"/>
    </xf>
    <xf numFmtId="166" fontId="17" fillId="9" borderId="8" xfId="0" applyNumberFormat="1" applyFont="1" applyFill="1" applyBorder="1" applyAlignment="1">
      <alignment horizontal="center" vertical="center"/>
    </xf>
    <xf numFmtId="165" fontId="17" fillId="9" borderId="8" xfId="0" applyNumberFormat="1" applyFont="1" applyFill="1" applyBorder="1" applyAlignment="1">
      <alignment horizontal="center" vertical="center"/>
    </xf>
    <xf numFmtId="165" fontId="16" fillId="11" borderId="3" xfId="0" applyNumberFormat="1" applyFont="1" applyFill="1" applyBorder="1" applyAlignment="1">
      <alignment horizontal="center" vertical="center"/>
    </xf>
    <xf numFmtId="165" fontId="17" fillId="13" borderId="8" xfId="0" applyNumberFormat="1" applyFont="1" applyFill="1" applyBorder="1" applyAlignment="1">
      <alignment horizontal="center" vertical="center"/>
    </xf>
    <xf numFmtId="166" fontId="17" fillId="13" borderId="8" xfId="0" applyNumberFormat="1" applyFont="1" applyFill="1" applyBorder="1" applyAlignment="1">
      <alignment horizontal="center" vertical="center"/>
    </xf>
    <xf numFmtId="165" fontId="17" fillId="13" borderId="3" xfId="0" applyNumberFormat="1" applyFont="1" applyFill="1" applyBorder="1" applyAlignment="1">
      <alignment horizontal="center" vertical="center"/>
    </xf>
    <xf numFmtId="166" fontId="12" fillId="8" borderId="3" xfId="6" applyNumberFormat="1" applyFont="1" applyFill="1" applyBorder="1" applyAlignment="1">
      <alignment horizontal="center" vertical="center"/>
    </xf>
    <xf numFmtId="166" fontId="9" fillId="4" borderId="4" xfId="6" applyNumberFormat="1" applyFont="1" applyFill="1" applyBorder="1" applyAlignment="1">
      <alignment horizontal="center" vertical="center"/>
    </xf>
    <xf numFmtId="166" fontId="12" fillId="8" borderId="4" xfId="6" applyNumberFormat="1" applyFont="1" applyFill="1" applyBorder="1" applyAlignment="1">
      <alignment horizontal="center" vertical="center"/>
    </xf>
    <xf numFmtId="166" fontId="12" fillId="6" borderId="3" xfId="6" applyNumberFormat="1" applyFont="1" applyFill="1" applyBorder="1" applyAlignment="1">
      <alignment horizontal="center" vertical="center"/>
    </xf>
    <xf numFmtId="164" fontId="12" fillId="8" borderId="3" xfId="12" applyNumberFormat="1" applyFont="1" applyFill="1" applyBorder="1" applyAlignment="1" applyProtection="1">
      <alignment horizontal="center" vertical="center"/>
    </xf>
    <xf numFmtId="164" fontId="12" fillId="8" borderId="3" xfId="12" applyNumberFormat="1" applyFont="1" applyFill="1" applyBorder="1" applyAlignment="1" applyProtection="1">
      <alignment horizontal="center" vertical="center" wrapText="1"/>
    </xf>
    <xf numFmtId="164" fontId="9" fillId="4" borderId="3" xfId="12" applyNumberFormat="1" applyFont="1" applyFill="1" applyBorder="1" applyAlignment="1" applyProtection="1">
      <alignment horizontal="center" vertical="center"/>
    </xf>
    <xf numFmtId="164" fontId="9" fillId="4" borderId="3" xfId="12" applyNumberFormat="1" applyFont="1" applyFill="1" applyBorder="1" applyAlignment="1" applyProtection="1">
      <alignment horizontal="center" vertical="center" wrapText="1"/>
      <protection locked="0"/>
    </xf>
    <xf numFmtId="164" fontId="9" fillId="4" borderId="3" xfId="12" applyNumberFormat="1" applyFont="1" applyFill="1" applyBorder="1" applyAlignment="1" applyProtection="1">
      <alignment horizontal="center" vertical="center" wrapText="1"/>
    </xf>
    <xf numFmtId="166" fontId="4" fillId="8" borderId="4" xfId="0" applyNumberFormat="1" applyFont="1" applyFill="1" applyBorder="1" applyAlignment="1">
      <alignment horizontal="center" vertical="center"/>
    </xf>
    <xf numFmtId="164" fontId="12" fillId="6" borderId="3" xfId="12" applyNumberFormat="1" applyFont="1" applyFill="1" applyBorder="1" applyAlignment="1" applyProtection="1">
      <alignment horizontal="center" vertical="center"/>
    </xf>
    <xf numFmtId="164" fontId="12" fillId="6" borderId="3" xfId="6" applyNumberFormat="1" applyFont="1" applyFill="1" applyBorder="1" applyAlignment="1">
      <alignment horizontal="center" vertical="center"/>
    </xf>
    <xf numFmtId="164" fontId="12" fillId="6" borderId="3" xfId="12" applyNumberFormat="1" applyFont="1" applyFill="1" applyBorder="1" applyAlignment="1" applyProtection="1">
      <alignment horizontal="center" vertical="center" wrapText="1"/>
    </xf>
    <xf numFmtId="166" fontId="12" fillId="6" borderId="3" xfId="7" applyNumberFormat="1" applyFont="1" applyFill="1" applyBorder="1" applyAlignment="1">
      <alignment horizontal="center" wrapText="1"/>
    </xf>
    <xf numFmtId="166" fontId="12" fillId="6" borderId="3" xfId="6" applyNumberFormat="1" applyFont="1" applyFill="1" applyBorder="1" applyAlignment="1">
      <alignment horizontal="center"/>
    </xf>
    <xf numFmtId="166" fontId="12" fillId="8" borderId="3" xfId="6" applyNumberFormat="1" applyFont="1" applyFill="1" applyBorder="1" applyAlignment="1">
      <alignment horizontal="center" vertical="center" wrapText="1"/>
    </xf>
    <xf numFmtId="165" fontId="12" fillId="2" borderId="3" xfId="12" applyNumberFormat="1" applyFont="1" applyFill="1" applyBorder="1" applyAlignment="1" applyProtection="1">
      <alignment horizontal="center" vertical="center" wrapText="1"/>
    </xf>
    <xf numFmtId="164" fontId="12" fillId="2" borderId="3" xfId="12" applyNumberFormat="1" applyFont="1" applyFill="1" applyBorder="1" applyAlignment="1" applyProtection="1">
      <alignment horizontal="center" vertical="center" wrapText="1"/>
    </xf>
    <xf numFmtId="0" fontId="17" fillId="2" borderId="3" xfId="6" applyFont="1" applyFill="1" applyBorder="1" applyAlignment="1">
      <alignment horizontal="center" vertical="center" wrapText="1"/>
    </xf>
    <xf numFmtId="0" fontId="12" fillId="2" borderId="3" xfId="6" applyFont="1" applyFill="1" applyBorder="1" applyAlignment="1">
      <alignment horizontal="center" vertical="center" wrapText="1"/>
    </xf>
    <xf numFmtId="165" fontId="17" fillId="2" borderId="3" xfId="6" applyNumberFormat="1" applyFont="1" applyFill="1" applyBorder="1" applyAlignment="1">
      <alignment horizontal="center" vertical="center" wrapText="1"/>
    </xf>
    <xf numFmtId="165" fontId="17" fillId="2" borderId="3" xfId="12" applyNumberFormat="1" applyFont="1" applyFill="1" applyBorder="1" applyAlignment="1" applyProtection="1">
      <alignment horizontal="center" vertical="center" wrapText="1"/>
    </xf>
    <xf numFmtId="164" fontId="17" fillId="2" borderId="3" xfId="12" applyNumberFormat="1" applyFont="1" applyFill="1" applyBorder="1" applyAlignment="1" applyProtection="1">
      <alignment horizontal="center" vertical="center" wrapText="1"/>
    </xf>
    <xf numFmtId="165" fontId="12" fillId="2" borderId="4" xfId="6" applyNumberFormat="1" applyFont="1" applyFill="1" applyBorder="1" applyAlignment="1">
      <alignment horizontal="center" vertical="center" wrapText="1"/>
    </xf>
    <xf numFmtId="165" fontId="12" fillId="2" borderId="7" xfId="6" applyNumberFormat="1" applyFont="1" applyFill="1" applyBorder="1" applyAlignment="1">
      <alignment horizontal="center" vertical="center" wrapText="1"/>
    </xf>
    <xf numFmtId="165" fontId="12" fillId="2" borderId="8" xfId="6" applyNumberFormat="1" applyFont="1" applyFill="1" applyBorder="1" applyAlignment="1">
      <alignment horizontal="center" vertical="center" wrapText="1"/>
    </xf>
    <xf numFmtId="165" fontId="17" fillId="2" borderId="4" xfId="6" applyNumberFormat="1" applyFont="1" applyFill="1" applyBorder="1" applyAlignment="1">
      <alignment horizontal="center" vertical="center" wrapText="1"/>
    </xf>
    <xf numFmtId="165" fontId="17" fillId="2" borderId="7" xfId="6" applyNumberFormat="1" applyFont="1" applyFill="1" applyBorder="1" applyAlignment="1">
      <alignment horizontal="center" vertical="center" wrapText="1"/>
    </xf>
    <xf numFmtId="165" fontId="17" fillId="2" borderId="8" xfId="6" applyNumberFormat="1" applyFont="1" applyFill="1" applyBorder="1" applyAlignment="1">
      <alignment horizontal="center" vertical="center" wrapText="1"/>
    </xf>
    <xf numFmtId="0" fontId="17" fillId="2" borderId="2" xfId="6" applyFont="1" applyFill="1" applyBorder="1" applyAlignment="1">
      <alignment horizontal="center" vertical="center" wrapText="1"/>
    </xf>
    <xf numFmtId="0" fontId="19" fillId="0" borderId="0" xfId="6" applyFont="1" applyBorder="1" applyAlignment="1">
      <alignment horizontal="center"/>
    </xf>
    <xf numFmtId="0" fontId="19" fillId="0" borderId="0" xfId="6" applyFont="1" applyBorder="1" applyAlignment="1" applyProtection="1">
      <alignment horizontal="center"/>
      <protection locked="0"/>
    </xf>
    <xf numFmtId="0" fontId="16" fillId="0" borderId="1" xfId="6" applyFont="1" applyBorder="1" applyAlignment="1">
      <alignment horizontal="right"/>
    </xf>
    <xf numFmtId="165" fontId="12" fillId="2" borderId="3" xfId="6" applyNumberFormat="1" applyFont="1" applyFill="1" applyBorder="1" applyAlignment="1">
      <alignment horizontal="center" vertical="center" wrapText="1"/>
    </xf>
    <xf numFmtId="0" fontId="12" fillId="2" borderId="2" xfId="6" applyFont="1" applyFill="1" applyBorder="1" applyAlignment="1">
      <alignment horizontal="center" vertical="center" wrapText="1"/>
    </xf>
    <xf numFmtId="0" fontId="33" fillId="0" borderId="0" xfId="6" applyFont="1" applyBorder="1" applyAlignment="1">
      <alignment horizontal="center"/>
    </xf>
    <xf numFmtId="0" fontId="33" fillId="0" borderId="0" xfId="6" applyFont="1" applyBorder="1" applyAlignment="1" applyProtection="1">
      <alignment horizontal="center"/>
      <protection locked="0"/>
    </xf>
    <xf numFmtId="0" fontId="9" fillId="0" borderId="1" xfId="6" applyFont="1" applyBorder="1" applyAlignment="1">
      <alignment horizontal="right"/>
    </xf>
    <xf numFmtId="166" fontId="12" fillId="3" borderId="4" xfId="6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3" xfId="6" applyNumberFormat="1" applyFont="1" applyFill="1" applyBorder="1" applyAlignment="1">
      <alignment horizontal="center" vertical="center" readingOrder="1"/>
    </xf>
    <xf numFmtId="165" fontId="30" fillId="5" borderId="4" xfId="10" applyNumberFormat="1" applyFont="1" applyFill="1" applyBorder="1" applyAlignment="1" applyProtection="1">
      <alignment horizontal="center" vertical="center" wrapText="1" readingOrder="1"/>
      <protection locked="0"/>
    </xf>
    <xf numFmtId="166" fontId="12" fillId="3" borderId="3" xfId="6" applyNumberFormat="1" applyFont="1" applyFill="1" applyBorder="1" applyAlignment="1" applyProtection="1">
      <alignment horizontal="center" vertical="center" wrapText="1" readingOrder="1"/>
      <protection locked="0"/>
    </xf>
    <xf numFmtId="166" fontId="12" fillId="3" borderId="4" xfId="10" applyNumberFormat="1" applyFont="1" applyFill="1" applyBorder="1" applyAlignment="1" applyProtection="1">
      <alignment horizontal="center" vertical="center" wrapText="1" readingOrder="1"/>
      <protection locked="0"/>
    </xf>
    <xf numFmtId="166" fontId="12" fillId="4" borderId="4" xfId="10" applyNumberFormat="1" applyFont="1" applyFill="1" applyBorder="1" applyAlignment="1" applyProtection="1">
      <alignment horizontal="center" vertical="center" wrapText="1" readingOrder="1"/>
      <protection locked="0"/>
    </xf>
    <xf numFmtId="166" fontId="9" fillId="4" borderId="3" xfId="10" applyNumberFormat="1" applyFont="1" applyFill="1" applyBorder="1" applyAlignment="1" applyProtection="1">
      <alignment horizontal="center" vertical="center" wrapText="1" readingOrder="1"/>
      <protection locked="0"/>
    </xf>
    <xf numFmtId="165" fontId="30" fillId="5" borderId="3" xfId="6" applyNumberFormat="1" applyFont="1" applyFill="1" applyBorder="1" applyAlignment="1">
      <alignment horizontal="center" vertical="center" readingOrder="1"/>
    </xf>
    <xf numFmtId="166" fontId="30" fillId="5" borderId="3" xfId="10" applyNumberFormat="1" applyFont="1" applyFill="1" applyBorder="1" applyAlignment="1" applyProtection="1">
      <alignment horizontal="center" vertical="center" wrapText="1" readingOrder="1"/>
    </xf>
    <xf numFmtId="166" fontId="30" fillId="5" borderId="4" xfId="10" applyNumberFormat="1" applyFont="1" applyFill="1" applyBorder="1" applyAlignment="1" applyProtection="1">
      <alignment horizontal="center" vertical="center" wrapText="1" readingOrder="1"/>
    </xf>
    <xf numFmtId="166" fontId="9" fillId="4" borderId="4" xfId="2" applyNumberFormat="1" applyFont="1" applyFill="1" applyBorder="1" applyAlignment="1" applyProtection="1">
      <alignment horizontal="center" vertical="center" wrapText="1" readingOrder="1"/>
      <protection locked="0"/>
    </xf>
    <xf numFmtId="166" fontId="12" fillId="6" borderId="4" xfId="6" applyNumberFormat="1" applyFont="1" applyFill="1" applyBorder="1" applyAlignment="1">
      <alignment horizontal="center" vertical="center" wrapText="1" readingOrder="1"/>
    </xf>
    <xf numFmtId="165" fontId="9" fillId="4" borderId="3" xfId="10" applyNumberFormat="1" applyFont="1" applyFill="1" applyBorder="1" applyAlignment="1" applyProtection="1">
      <alignment horizontal="center" vertical="center" readingOrder="1"/>
    </xf>
    <xf numFmtId="164" fontId="9" fillId="4" borderId="2" xfId="12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4" xfId="10" applyNumberFormat="1" applyFont="1" applyFill="1" applyBorder="1" applyAlignment="1" applyProtection="1">
      <alignment horizontal="center" vertical="center" readingOrder="1"/>
    </xf>
    <xf numFmtId="164" fontId="12" fillId="4" borderId="3" xfId="12" applyNumberFormat="1" applyFont="1" applyFill="1" applyBorder="1" applyAlignment="1" applyProtection="1">
      <alignment horizontal="center" vertical="center" wrapText="1" readingOrder="1"/>
      <protection locked="0"/>
    </xf>
    <xf numFmtId="165" fontId="30" fillId="5" borderId="3" xfId="2" applyNumberFormat="1" applyFont="1" applyFill="1" applyBorder="1" applyAlignment="1">
      <alignment horizontal="center" vertical="center" readingOrder="1"/>
    </xf>
    <xf numFmtId="164" fontId="30" fillId="4" borderId="3" xfId="12" applyNumberFormat="1" applyFont="1" applyFill="1" applyBorder="1" applyAlignment="1" applyProtection="1">
      <alignment horizontal="center" vertical="center" wrapText="1" readingOrder="1"/>
      <protection locked="0"/>
    </xf>
    <xf numFmtId="164" fontId="12" fillId="6" borderId="3" xfId="12" applyNumberFormat="1" applyFont="1" applyFill="1" applyBorder="1" applyAlignment="1" applyProtection="1">
      <alignment horizontal="center" vertical="center" wrapText="1" readingOrder="1"/>
    </xf>
    <xf numFmtId="165" fontId="9" fillId="4" borderId="4" xfId="6" applyNumberFormat="1" applyFont="1" applyFill="1" applyBorder="1" applyAlignment="1">
      <alignment horizontal="center" vertical="center" readingOrder="1"/>
    </xf>
    <xf numFmtId="166" fontId="12" fillId="0" borderId="0" xfId="6" applyNumberFormat="1" applyFont="1" applyBorder="1" applyAlignment="1">
      <alignment horizontal="right"/>
    </xf>
    <xf numFmtId="166" fontId="9" fillId="7" borderId="3" xfId="6" applyNumberFormat="1" applyFont="1" applyFill="1" applyBorder="1" applyAlignment="1">
      <alignment horizontal="right"/>
    </xf>
    <xf numFmtId="166" fontId="30" fillId="0" borderId="6" xfId="6" applyNumberFormat="1" applyFont="1" applyBorder="1" applyAlignment="1">
      <alignment horizontal="right" wrapText="1"/>
    </xf>
    <xf numFmtId="166" fontId="12" fillId="6" borderId="8" xfId="6" applyNumberFormat="1" applyFont="1" applyFill="1" applyBorder="1" applyAlignment="1">
      <alignment horizontal="center"/>
    </xf>
    <xf numFmtId="164" fontId="12" fillId="3" borderId="3" xfId="12" applyNumberFormat="1" applyFont="1" applyFill="1" applyBorder="1" applyAlignment="1" applyProtection="1">
      <alignment horizontal="center" vertical="center" wrapText="1" readingOrder="1"/>
    </xf>
    <xf numFmtId="164" fontId="9" fillId="4" borderId="3" xfId="12" applyNumberFormat="1" applyFont="1" applyFill="1" applyBorder="1" applyAlignment="1" applyProtection="1">
      <alignment horizontal="center" vertical="center" wrapText="1" readingOrder="1"/>
    </xf>
    <xf numFmtId="164" fontId="9" fillId="5" borderId="3" xfId="12" applyNumberFormat="1" applyFont="1" applyFill="1" applyBorder="1" applyAlignment="1" applyProtection="1">
      <alignment horizontal="center" vertical="center" wrapText="1" readingOrder="1"/>
    </xf>
    <xf numFmtId="164" fontId="12" fillId="4" borderId="3" xfId="12" applyNumberFormat="1" applyFont="1" applyFill="1" applyBorder="1" applyAlignment="1" applyProtection="1">
      <alignment horizontal="center" vertical="center" wrapText="1" readingOrder="1"/>
    </xf>
    <xf numFmtId="164" fontId="30" fillId="5" borderId="3" xfId="12" applyNumberFormat="1" applyFont="1" applyFill="1" applyBorder="1" applyAlignment="1" applyProtection="1">
      <alignment horizontal="center" vertical="center" wrapText="1" readingOrder="1"/>
    </xf>
  </cellXfs>
  <cellStyles count="70">
    <cellStyle name="Normal" xfId="2" xr:uid="{00000000-0005-0000-0000-000000000000}"/>
    <cellStyle name="Обычный" xfId="0" builtinId="0"/>
    <cellStyle name="Обычный 10" xfId="14" xr:uid="{00000000-0005-0000-0000-000002000000}"/>
    <cellStyle name="Обычный 11" xfId="15" xr:uid="{00000000-0005-0000-0000-000003000000}"/>
    <cellStyle name="Обычный 12" xfId="16" xr:uid="{00000000-0005-0000-0000-000004000000}"/>
    <cellStyle name="Обычный 13" xfId="17" xr:uid="{00000000-0005-0000-0000-000005000000}"/>
    <cellStyle name="Обычный 14" xfId="18" xr:uid="{00000000-0005-0000-0000-000006000000}"/>
    <cellStyle name="Обычный 15" xfId="19" xr:uid="{00000000-0005-0000-0000-000007000000}"/>
    <cellStyle name="Обычный 15 2" xfId="20" xr:uid="{00000000-0005-0000-0000-000008000000}"/>
    <cellStyle name="Обычный 16" xfId="21" xr:uid="{00000000-0005-0000-0000-000009000000}"/>
    <cellStyle name="Обычный 17" xfId="3" xr:uid="{00000000-0005-0000-0000-00000A000000}"/>
    <cellStyle name="Обычный 18" xfId="22" xr:uid="{00000000-0005-0000-0000-00000B000000}"/>
    <cellStyle name="Обычный 19" xfId="23" xr:uid="{00000000-0005-0000-0000-00000C000000}"/>
    <cellStyle name="Обычный 2" xfId="4" xr:uid="{00000000-0005-0000-0000-00000D000000}"/>
    <cellStyle name="Обычный 2 2" xfId="5" xr:uid="{00000000-0005-0000-0000-00000E000000}"/>
    <cellStyle name="Обычный 2 3" xfId="24" xr:uid="{00000000-0005-0000-0000-00000F000000}"/>
    <cellStyle name="Обычный 20" xfId="25" xr:uid="{00000000-0005-0000-0000-000010000000}"/>
    <cellStyle name="Обычный 21" xfId="26" xr:uid="{00000000-0005-0000-0000-000011000000}"/>
    <cellStyle name="Обычный 22" xfId="27" xr:uid="{00000000-0005-0000-0000-000012000000}"/>
    <cellStyle name="Обычный 22 2" xfId="28" xr:uid="{00000000-0005-0000-0000-000013000000}"/>
    <cellStyle name="Обычный 23" xfId="29" xr:uid="{00000000-0005-0000-0000-000014000000}"/>
    <cellStyle name="Обычный 23 2" xfId="30" xr:uid="{00000000-0005-0000-0000-000015000000}"/>
    <cellStyle name="Обычный 24" xfId="31" xr:uid="{00000000-0005-0000-0000-000016000000}"/>
    <cellStyle name="Обычный 25" xfId="32" xr:uid="{00000000-0005-0000-0000-000017000000}"/>
    <cellStyle name="Обычный 26" xfId="33" xr:uid="{00000000-0005-0000-0000-000018000000}"/>
    <cellStyle name="Обычный 27" xfId="34" xr:uid="{00000000-0005-0000-0000-000019000000}"/>
    <cellStyle name="Обычный 28" xfId="35" xr:uid="{00000000-0005-0000-0000-00001A000000}"/>
    <cellStyle name="Обычный 29" xfId="36" xr:uid="{00000000-0005-0000-0000-00001B000000}"/>
    <cellStyle name="Обычный 3" xfId="6" xr:uid="{00000000-0005-0000-0000-00001C000000}"/>
    <cellStyle name="Обычный 3 2" xfId="7" xr:uid="{00000000-0005-0000-0000-00001D000000}"/>
    <cellStyle name="Обычный 3 2 2" xfId="37" xr:uid="{00000000-0005-0000-0000-00001E000000}"/>
    <cellStyle name="Обычный 30" xfId="38" xr:uid="{00000000-0005-0000-0000-00001F000000}"/>
    <cellStyle name="Обычный 31" xfId="39" xr:uid="{00000000-0005-0000-0000-000020000000}"/>
    <cellStyle name="Обычный 32" xfId="40" xr:uid="{00000000-0005-0000-0000-000021000000}"/>
    <cellStyle name="Обычный 33" xfId="41" xr:uid="{00000000-0005-0000-0000-000022000000}"/>
    <cellStyle name="Обычный 34" xfId="42" xr:uid="{00000000-0005-0000-0000-000023000000}"/>
    <cellStyle name="Обычный 35" xfId="43" xr:uid="{00000000-0005-0000-0000-000024000000}"/>
    <cellStyle name="Обычный 36" xfId="44" xr:uid="{00000000-0005-0000-0000-000025000000}"/>
    <cellStyle name="Обычный 37" xfId="45" xr:uid="{00000000-0005-0000-0000-000026000000}"/>
    <cellStyle name="Обычный 38" xfId="46" xr:uid="{00000000-0005-0000-0000-000027000000}"/>
    <cellStyle name="Обычный 39" xfId="47" xr:uid="{00000000-0005-0000-0000-000028000000}"/>
    <cellStyle name="Обычный 4" xfId="8" xr:uid="{00000000-0005-0000-0000-000029000000}"/>
    <cellStyle name="Обычный 40" xfId="48" xr:uid="{00000000-0005-0000-0000-00002A000000}"/>
    <cellStyle name="Обычный 41" xfId="49" xr:uid="{00000000-0005-0000-0000-00002B000000}"/>
    <cellStyle name="Обычный 42" xfId="50" xr:uid="{00000000-0005-0000-0000-00002C000000}"/>
    <cellStyle name="Обычный 43" xfId="51" xr:uid="{00000000-0005-0000-0000-00002D000000}"/>
    <cellStyle name="Обычный 44" xfId="52" xr:uid="{00000000-0005-0000-0000-00002E000000}"/>
    <cellStyle name="Обычный 45" xfId="53" xr:uid="{00000000-0005-0000-0000-00002F000000}"/>
    <cellStyle name="Обычный 46" xfId="9" xr:uid="{00000000-0005-0000-0000-000030000000}"/>
    <cellStyle name="Обычный 46 2" xfId="10" xr:uid="{00000000-0005-0000-0000-000031000000}"/>
    <cellStyle name="Обычный 47" xfId="54" xr:uid="{00000000-0005-0000-0000-000032000000}"/>
    <cellStyle name="Обычный 48" xfId="55" xr:uid="{00000000-0005-0000-0000-000033000000}"/>
    <cellStyle name="Обычный 49" xfId="56" xr:uid="{00000000-0005-0000-0000-000034000000}"/>
    <cellStyle name="Обычный 5" xfId="11" xr:uid="{00000000-0005-0000-0000-000035000000}"/>
    <cellStyle name="Обычный 50" xfId="57" xr:uid="{00000000-0005-0000-0000-000036000000}"/>
    <cellStyle name="Обычный 50 2" xfId="58" xr:uid="{00000000-0005-0000-0000-000037000000}"/>
    <cellStyle name="Обычный 51" xfId="59" xr:uid="{00000000-0005-0000-0000-000038000000}"/>
    <cellStyle name="Обычный 52" xfId="60" xr:uid="{00000000-0005-0000-0000-000039000000}"/>
    <cellStyle name="Обычный 53" xfId="61" xr:uid="{00000000-0005-0000-0000-00003A000000}"/>
    <cellStyle name="Обычный 53 2" xfId="62" xr:uid="{00000000-0005-0000-0000-00003B000000}"/>
    <cellStyle name="Обычный 54" xfId="63" xr:uid="{00000000-0005-0000-0000-00003C000000}"/>
    <cellStyle name="Обычный 55" xfId="64" xr:uid="{00000000-0005-0000-0000-00003D000000}"/>
    <cellStyle name="Обычный 55 2" xfId="65" xr:uid="{00000000-0005-0000-0000-00003E000000}"/>
    <cellStyle name="Обычный 6" xfId="66" xr:uid="{00000000-0005-0000-0000-00003F000000}"/>
    <cellStyle name="Обычный 7" xfId="67" xr:uid="{00000000-0005-0000-0000-000040000000}"/>
    <cellStyle name="Обычный 8" xfId="68" xr:uid="{00000000-0005-0000-0000-000041000000}"/>
    <cellStyle name="Обычный 9" xfId="69" xr:uid="{00000000-0005-0000-0000-000042000000}"/>
    <cellStyle name="Процентный" xfId="1" builtinId="5"/>
    <cellStyle name="Процентный 2" xfId="12" xr:uid="{00000000-0005-0000-0000-000044000000}"/>
    <cellStyle name="Процентный 2 2" xfId="13" xr:uid="{00000000-0005-0000-0000-00004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8EB4E3"/>
      <rgbColor rgb="FF953735"/>
      <rgbColor rgb="FFFDEADA"/>
      <rgbColor rgb="FFDBEEF4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F2F2F2"/>
      <rgbColor rgb="FFB7DEE8"/>
      <rgbColor rgb="FF93CDDD"/>
      <rgbColor rgb="FFB9CDE5"/>
      <rgbColor rgb="FFCC99FF"/>
      <rgbColor rgb="FFE6E0EC"/>
      <rgbColor rgb="FF3366FF"/>
      <rgbColor rgb="FF82BDFD"/>
      <rgbColor rgb="FF99CC00"/>
      <rgbColor rgb="FFFFCC00"/>
      <rgbColor rgb="FFFF9900"/>
      <rgbColor rgb="FFFF6600"/>
      <rgbColor rgb="FF666699"/>
      <rgbColor rgb="FF729FCF"/>
      <rgbColor rgb="FF003366"/>
      <rgbColor rgb="FF00B050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3.xml"/><Relationship Id="rId47" Type="http://schemas.openxmlformats.org/officeDocument/2006/relationships/revisionLog" Target="revisionLog47.xml"/><Relationship Id="rId50" Type="http://schemas.openxmlformats.org/officeDocument/2006/relationships/revisionLog" Target="revisionLog2.xml"/><Relationship Id="rId55" Type="http://schemas.openxmlformats.org/officeDocument/2006/relationships/revisionLog" Target="revisionLog7.xml"/><Relationship Id="rId63" Type="http://schemas.openxmlformats.org/officeDocument/2006/relationships/revisionLog" Target="revisionLog15.xml"/><Relationship Id="rId46" Type="http://schemas.openxmlformats.org/officeDocument/2006/relationships/revisionLog" Target="revisionLog46.xml"/><Relationship Id="rId59" Type="http://schemas.openxmlformats.org/officeDocument/2006/relationships/revisionLog" Target="revisionLog11.xml"/><Relationship Id="rId54" Type="http://schemas.openxmlformats.org/officeDocument/2006/relationships/revisionLog" Target="revisionLog6.xml"/><Relationship Id="rId62" Type="http://schemas.openxmlformats.org/officeDocument/2006/relationships/revisionLog" Target="revisionLog14.xml"/><Relationship Id="rId45" Type="http://schemas.openxmlformats.org/officeDocument/2006/relationships/revisionLog" Target="revisionLog45.xml"/><Relationship Id="rId53" Type="http://schemas.openxmlformats.org/officeDocument/2006/relationships/revisionLog" Target="revisionLog5.xml"/><Relationship Id="rId58" Type="http://schemas.openxmlformats.org/officeDocument/2006/relationships/revisionLog" Target="revisionLog10.xml"/><Relationship Id="rId49" Type="http://schemas.openxmlformats.org/officeDocument/2006/relationships/revisionLog" Target="revisionLog1.xml"/><Relationship Id="rId57" Type="http://schemas.openxmlformats.org/officeDocument/2006/relationships/revisionLog" Target="revisionLog9.xml"/><Relationship Id="rId61" Type="http://schemas.openxmlformats.org/officeDocument/2006/relationships/revisionLog" Target="revisionLog13.xml"/><Relationship Id="rId44" Type="http://schemas.openxmlformats.org/officeDocument/2006/relationships/revisionLog" Target="revisionLog44.xml"/><Relationship Id="rId52" Type="http://schemas.openxmlformats.org/officeDocument/2006/relationships/revisionLog" Target="revisionLog4.xml"/><Relationship Id="rId60" Type="http://schemas.openxmlformats.org/officeDocument/2006/relationships/revisionLog" Target="revisionLog12.xml"/><Relationship Id="rId48" Type="http://schemas.openxmlformats.org/officeDocument/2006/relationships/revisionLog" Target="revisionLog48.xml"/><Relationship Id="rId56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73DFFA6-AEF3-4205-B24D-6C498D889E86}" diskRevisions="1" revisionId="2634" version="63">
  <header guid="{4DEF17B7-E086-4352-B507-24DD85F37AF4}" dateTime="2025-10-24T12:32:52" maxSheetId="3" userName="МБУ Казакова Фатима 124" r:id="rId44" minRId="1393" maxRId="1563">
    <sheetIdMap count="2">
      <sheetId val="1"/>
      <sheetId val="2"/>
    </sheetIdMap>
  </header>
  <header guid="{D72D41C9-7851-416A-A557-06932EF0459E}" dateTime="2025-10-24T13:01:31" maxSheetId="3" userName="МБУ Казакова Фатима 124" r:id="rId45" minRId="1564" maxRId="1778">
    <sheetIdMap count="2">
      <sheetId val="1"/>
      <sheetId val="2"/>
    </sheetIdMap>
  </header>
  <header guid="{552A4D58-B1BB-47F9-83C0-455C6AD672F3}" dateTime="2025-10-24T14:03:25" maxSheetId="3" userName="МБУ Казакова Фатима 124" r:id="rId46" minRId="1779" maxRId="1870">
    <sheetIdMap count="2">
      <sheetId val="1"/>
      <sheetId val="2"/>
    </sheetIdMap>
  </header>
  <header guid="{276D0780-E5E2-4AED-9207-19671D780D2F}" dateTime="2025-10-24T14:09:38" maxSheetId="3" userName="МБУ Казакова Фатима 124" r:id="rId47" minRId="1871" maxRId="2013">
    <sheetIdMap count="2">
      <sheetId val="1"/>
      <sheetId val="2"/>
    </sheetIdMap>
  </header>
  <header guid="{1B53810F-6E8B-4B4D-ABD8-E85126AFE68B}" dateTime="2025-10-24T14:10:09" maxSheetId="3" userName="МБУ Казакова Фатима 124" r:id="rId48">
    <sheetIdMap count="2">
      <sheetId val="1"/>
      <sheetId val="2"/>
    </sheetIdMap>
  </header>
  <header guid="{B7583F10-D7C9-4CD6-B85E-6D952E5BA2AD}" dateTime="2025-10-24T14:13:13" maxSheetId="3" userName="ДОХ Шинахов Астемир 138" r:id="rId49" minRId="2014" maxRId="2084">
    <sheetIdMap count="2">
      <sheetId val="1"/>
      <sheetId val="2"/>
    </sheetIdMap>
  </header>
  <header guid="{BC8A709D-3778-4592-9072-50DA9C0F49D9}" dateTime="2025-10-24T14:15:27" maxSheetId="3" userName="ДОХ Шинахов Астемир 138" r:id="rId50" minRId="2093" maxRId="2224">
    <sheetIdMap count="2">
      <sheetId val="1"/>
      <sheetId val="2"/>
    </sheetIdMap>
  </header>
  <header guid="{5E4F82A5-3278-4834-96F3-3182D6698706}" dateTime="2025-10-24T14:18:45" maxSheetId="3" userName="ДОХ Шинахов Астемир 138" r:id="rId51" minRId="2225" maxRId="2229">
    <sheetIdMap count="2">
      <sheetId val="1"/>
      <sheetId val="2"/>
    </sheetIdMap>
  </header>
  <header guid="{01790B26-9AB5-42A3-B714-498DED4A15C0}" dateTime="2025-10-24T14:24:46" maxSheetId="3" userName="ДОХ Шинахов Астемир 138" r:id="rId52" minRId="2230" maxRId="2234">
    <sheetIdMap count="2">
      <sheetId val="1"/>
      <sheetId val="2"/>
    </sheetIdMap>
  </header>
  <header guid="{281CF656-8B7E-45C6-84EC-BA43FF3C8D34}" dateTime="2025-10-24T14:27:42" maxSheetId="3" userName="ДОХ Шинахов Астемир 138" r:id="rId53" minRId="2235" maxRId="2304">
    <sheetIdMap count="2">
      <sheetId val="1"/>
      <sheetId val="2"/>
    </sheetIdMap>
  </header>
  <header guid="{A8EFB8F9-A1C6-47D0-A512-FF9F415EE70E}" dateTime="2025-10-24T14:33:23" maxSheetId="3" userName="ДОХ Шинахов Астемир 138" r:id="rId54" minRId="2305" maxRId="2325">
    <sheetIdMap count="2">
      <sheetId val="1"/>
      <sheetId val="2"/>
    </sheetIdMap>
  </header>
  <header guid="{1D6DB668-9E7A-4A1D-97CC-A336DB115B29}" dateTime="2025-10-24T14:38:04" maxSheetId="3" userName="ДОХ Шинахов Астемир 138" r:id="rId55" minRId="2333" maxRId="2381">
    <sheetIdMap count="2">
      <sheetId val="1"/>
      <sheetId val="2"/>
    </sheetIdMap>
  </header>
  <header guid="{F0CE9B16-DCD6-4B9E-9527-23DC1028DD2E}" dateTime="2025-10-24T14:38:34" maxSheetId="3" userName="ДОХ Шинахов Астемир 138" r:id="rId56">
    <sheetIdMap count="2">
      <sheetId val="1"/>
      <sheetId val="2"/>
    </sheetIdMap>
  </header>
  <header guid="{81641DE4-2EA2-4C0D-BE5E-31096E80E835}" dateTime="2025-10-24T14:47:37" maxSheetId="3" userName="ДОХ Шинахов Астемир 138" r:id="rId57" minRId="2382" maxRId="2501">
    <sheetIdMap count="2">
      <sheetId val="1"/>
      <sheetId val="2"/>
    </sheetIdMap>
  </header>
  <header guid="{04519A48-BF12-4BED-98B2-4F01EC8FBF6F}" dateTime="2025-10-24T15:00:44" maxSheetId="3" userName="ДОХ Шинахов Астемир 138" r:id="rId58" minRId="2502" maxRId="2524">
    <sheetIdMap count="2">
      <sheetId val="1"/>
      <sheetId val="2"/>
    </sheetIdMap>
  </header>
  <header guid="{10578002-3B75-4170-8579-92EE50B69E6C}" dateTime="2025-10-24T15:01:33" maxSheetId="3" userName="ДОХ Шинахов Астемир 138" r:id="rId59" minRId="2525" maxRId="2526">
    <sheetIdMap count="2">
      <sheetId val="1"/>
      <sheetId val="2"/>
    </sheetIdMap>
  </header>
  <header guid="{146832E6-9DB0-4729-8A1B-93C1B95DC15B}" dateTime="2025-10-24T15:04:44" maxSheetId="3" userName="ДОХ Шинахов Астемир 138" r:id="rId60" minRId="2527" maxRId="2528">
    <sheetIdMap count="2">
      <sheetId val="1"/>
      <sheetId val="2"/>
    </sheetIdMap>
  </header>
  <header guid="{FB5ABDE4-5743-40CB-B7FB-F6791C051690}" dateTime="2025-10-24T15:06:36" maxSheetId="3" userName="ДОХ Шинахов Астемир 138" r:id="rId61" minRId="2537" maxRId="2581">
    <sheetIdMap count="2">
      <sheetId val="1"/>
      <sheetId val="2"/>
    </sheetIdMap>
  </header>
  <header guid="{6B55CFD5-94A2-4414-BD4C-95C167107365}" dateTime="2025-10-24T15:11:10" maxSheetId="3" userName="ДОХ Шинахов Астемир 138" r:id="rId62" minRId="2582" maxRId="2626">
    <sheetIdMap count="2">
      <sheetId val="1"/>
      <sheetId val="2"/>
    </sheetIdMap>
  </header>
  <header guid="{373DFFA6-AEF3-4205-B24D-6C498D889E86}" dateTime="2025-10-24T15:11:30" maxSheetId="3" userName="ДОХ Шинахов Астемир 138" r:id="rId6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14" sId="1" numFmtId="4">
    <oc r="C9">
      <v>9455220.4750199988</v>
    </oc>
    <nc r="C9"/>
  </rcc>
  <rcc rId="2015" sId="1" numFmtId="4">
    <oc r="C10">
      <v>7900034.2601499986</v>
    </oc>
    <nc r="C10"/>
  </rcc>
  <rcc rId="2016" sId="1" numFmtId="4">
    <oc r="C11">
      <v>1431137.4730699998</v>
    </oc>
    <nc r="C11"/>
  </rcc>
  <rcc rId="2017" sId="1" numFmtId="4">
    <oc r="C12">
      <v>1399273.11237</v>
    </oc>
    <nc r="C12"/>
  </rcc>
  <rcc rId="2018" sId="1" numFmtId="4">
    <oc r="C13">
      <v>1399440.56403</v>
    </oc>
    <nc r="C13"/>
  </rcc>
  <rcc rId="2019" sId="1" numFmtId="4">
    <oc r="C14">
      <v>-24.196660000000001</v>
    </oc>
    <nc r="C14"/>
  </rcc>
  <rcc rId="2020" sId="1" numFmtId="4">
    <oc r="C15">
      <v>2279059.8565199999</v>
    </oc>
    <nc r="C15"/>
  </rcc>
  <rcc rId="2021" sId="1" numFmtId="4">
    <oc r="C16">
      <v>2014289.97777</v>
    </oc>
    <nc r="C16"/>
  </rcc>
  <rcc rId="2022" sId="1" numFmtId="4">
    <oc r="C17">
      <v>8600.3647200000014</v>
    </oc>
    <nc r="C17"/>
  </rcc>
  <rcc rId="2023" sId="1" numFmtId="4">
    <oc r="C18">
      <v>32144.155289999999</v>
    </oc>
    <nc r="C18"/>
  </rcc>
  <rcc rId="2024" sId="1" numFmtId="4">
    <oc r="C19">
      <v>165850.50343000001</v>
    </oc>
    <nc r="C19"/>
  </rcc>
  <rcc rId="2025" sId="1" numFmtId="4">
    <oc r="C20">
      <v>0</v>
    </oc>
    <nc r="C20"/>
  </rcc>
  <rcc rId="2026" sId="1" numFmtId="4">
    <oc r="C21">
      <v>15760.04645</v>
    </oc>
    <nc r="C21"/>
  </rcc>
  <rcc rId="2027" sId="1" numFmtId="4">
    <oc r="C22">
      <v>0</v>
    </oc>
    <nc r="C22"/>
  </rcc>
  <rcc rId="2028" sId="1" numFmtId="4">
    <oc r="C23">
      <v>0</v>
    </oc>
    <nc r="C23"/>
  </rcc>
  <rcc rId="2029" sId="1" numFmtId="4">
    <oc r="C24">
      <v>0</v>
    </oc>
    <nc r="C24"/>
  </rcc>
  <rcc rId="2030" sId="1" numFmtId="4">
    <oc r="C25">
      <v>1976911.2144800001</v>
    </oc>
    <nc r="C25"/>
  </rcc>
  <rcc rId="2031" sId="1" numFmtId="4">
    <oc r="C26">
      <v>1976911.2144800001</v>
    </oc>
    <nc r="C26"/>
  </rcc>
  <rcc rId="2032" sId="1" numFmtId="4">
    <oc r="C27">
      <v>519592.99617000017</v>
    </oc>
    <nc r="C27"/>
  </rcc>
  <rcc rId="2033" sId="1" numFmtId="4">
    <oc r="C28">
      <v>1457318.2183099999</v>
    </oc>
    <nc r="C28"/>
  </rcc>
  <rcc rId="2034" sId="1" numFmtId="4">
    <oc r="C29">
      <v>1110257.4378</v>
    </oc>
    <nc r="C29"/>
  </rcc>
  <rcc rId="2035" sId="1" numFmtId="4">
    <oc r="C30">
      <v>1063032.41414</v>
    </oc>
    <nc r="C30"/>
  </rcc>
  <rcc rId="2036" sId="1" numFmtId="4">
    <oc r="C31">
      <v>480245.02228999999</v>
    </oc>
    <nc r="C31"/>
  </rcc>
  <rcc rId="2037" sId="1" numFmtId="4">
    <oc r="C32">
      <v>582757.92455</v>
    </oc>
    <nc r="C32"/>
  </rcc>
  <rcc rId="2038" sId="1" numFmtId="4">
    <oc r="C33">
      <v>29.467299999999998</v>
    </oc>
    <nc r="C33"/>
  </rcc>
  <rcc rId="2039" sId="1" numFmtId="4">
    <oc r="C34">
      <v>0</v>
    </oc>
    <nc r="C34"/>
  </rcc>
  <rcc rId="2040" sId="1" numFmtId="4">
    <oc r="C35">
      <v>47225.023659999999</v>
    </oc>
    <nc r="C35"/>
  </rcc>
  <rcc rId="2041" sId="1" numFmtId="4">
    <oc r="C36">
      <v>1053304.34986</v>
    </oc>
    <nc r="C36"/>
  </rcc>
  <rcc rId="2042" sId="1" numFmtId="4">
    <oc r="C37">
      <v>890082.29269000003</v>
    </oc>
    <nc r="C37"/>
  </rcc>
  <rcc rId="2043" sId="1" numFmtId="4">
    <oc r="C38">
      <v>160275.05716999999</v>
    </oc>
    <nc r="C38"/>
  </rcc>
  <rcc rId="2044" sId="1" numFmtId="4">
    <oc r="C39">
      <v>2947</v>
    </oc>
    <nc r="C39"/>
  </rcc>
  <rcc rId="2045" sId="1" numFmtId="4">
    <oc r="C40">
      <v>10883.629570000001</v>
    </oc>
    <nc r="C40"/>
  </rcc>
  <rcc rId="2046" sId="1" numFmtId="4">
    <oc r="C41">
      <v>10848.98898</v>
    </oc>
    <nc r="C41"/>
  </rcc>
  <rcc rId="2047" sId="1" numFmtId="4">
    <oc r="C42">
      <v>0</v>
    </oc>
    <nc r="C42"/>
  </rcc>
  <rcc rId="2048" sId="1" numFmtId="4">
    <oc r="C43">
      <v>34.640589999999996</v>
    </oc>
    <nc r="C43"/>
  </rcc>
  <rcc rId="2049" sId="1" numFmtId="4">
    <oc r="C44">
      <v>38481.528640000004</v>
    </oc>
    <nc r="C44"/>
  </rcc>
  <rcc rId="2050" sId="1" numFmtId="4">
    <oc r="C45">
      <v>0</v>
    </oc>
    <nc r="C45"/>
  </rcc>
  <rcc rId="2051" sId="1" numFmtId="4">
    <oc r="C46">
      <v>3.2001200000000001</v>
    </oc>
    <nc r="C46"/>
  </rcc>
  <rcc rId="2052" sId="1" numFmtId="4">
    <oc r="C47">
      <v>3846.15</v>
    </oc>
    <nc r="C47"/>
  </rcc>
  <rcc rId="2053" sId="1" numFmtId="4">
    <oc r="C48">
      <v>34632.178520000001</v>
    </oc>
    <nc r="C48"/>
  </rcc>
  <rcc rId="2054" sId="1" numFmtId="4">
    <oc r="C49">
      <v>-1.2297899999999999</v>
    </oc>
    <nc r="C49"/>
  </rcc>
  <rcc rId="2055" sId="1" numFmtId="4">
    <oc r="C50">
      <v>8.3999999999999993E-4</v>
    </oc>
    <nc r="C50"/>
  </rcc>
  <rcc rId="2056" sId="1" numFmtId="4">
    <oc r="C51">
      <v>0</v>
    </oc>
    <nc r="C51"/>
  </rcc>
  <rcc rId="2057" sId="1" numFmtId="4">
    <oc r="C52">
      <v>-1.2306300000000001</v>
    </oc>
    <nc r="C52"/>
  </rcc>
  <rcc rId="2058" sId="1" numFmtId="4">
    <oc r="C53">
      <v>0</v>
    </oc>
    <nc r="C53"/>
  </rcc>
  <rcc rId="2059" sId="1" numFmtId="4">
    <oc r="C54">
      <v>1555186.21487</v>
    </oc>
    <nc r="C54"/>
  </rcc>
  <rcc rId="2060" sId="1" numFmtId="4">
    <oc r="C55">
      <v>807835.23910000001</v>
    </oc>
    <nc r="C55"/>
  </rcc>
  <rcc rId="2061" sId="1" numFmtId="4">
    <oc r="C56">
      <v>514.88792999999998</v>
    </oc>
    <nc r="C56"/>
  </rcc>
  <rcc rId="2062" sId="1" numFmtId="4">
    <oc r="C57">
      <v>206783.68523</v>
    </oc>
    <nc r="C57"/>
  </rcc>
  <rcc rId="2063" sId="1" numFmtId="4">
    <oc r="C58">
      <v>2140.3680600000002</v>
    </oc>
    <nc r="C58"/>
  </rcc>
  <rcc rId="2064" sId="1" numFmtId="4">
    <oc r="C59">
      <v>34.371000000000002</v>
    </oc>
    <nc r="C59"/>
  </rcc>
  <rcc rId="2065" sId="1" numFmtId="4">
    <oc r="C60">
      <v>516169.05507999996</v>
    </oc>
    <nc r="C60"/>
  </rcc>
  <rcc rId="2066" sId="1" numFmtId="4">
    <oc r="C61">
      <v>21708.608469999999</v>
    </oc>
    <nc r="C61"/>
  </rcc>
  <rcc rId="2067" sId="1" numFmtId="4">
    <oc r="C62">
      <v>20735262.257139996</v>
    </oc>
    <nc r="C62"/>
  </rcc>
  <rcc rId="2068" sId="1" numFmtId="4">
    <oc r="C63">
      <v>20640632.92024</v>
    </oc>
    <nc r="C63"/>
  </rcc>
  <rcc rId="2069" sId="1" numFmtId="4">
    <oc r="C64">
      <v>10918032.4</v>
    </oc>
    <nc r="C64"/>
  </rcc>
  <rcc rId="2070" sId="1" numFmtId="4">
    <oc r="C65">
      <v>10106799</v>
    </oc>
    <nc r="C65"/>
  </rcc>
  <rcc rId="2071" sId="1" numFmtId="4">
    <oc r="C66">
      <v>0</v>
    </oc>
    <nc r="C66"/>
  </rcc>
  <rcc rId="2072" sId="1" numFmtId="4">
    <oc r="C67">
      <v>674058.6</v>
    </oc>
    <nc r="C67"/>
  </rcc>
  <rcc rId="2073" sId="1" numFmtId="4">
    <oc r="C68">
      <v>0</v>
    </oc>
    <nc r="C68"/>
  </rcc>
  <rcc rId="2074" sId="1" numFmtId="4">
    <oc r="C69">
      <v>137174.79999999999</v>
    </oc>
    <nc r="C69"/>
  </rcc>
  <rcc rId="2075" sId="1" numFmtId="4">
    <oc r="C70">
      <v>0</v>
    </oc>
    <nc r="C70"/>
  </rcc>
  <rcc rId="2076" sId="1" numFmtId="4">
    <oc r="C71">
      <v>8622677.9884500001</v>
    </oc>
    <nc r="C71"/>
  </rcc>
  <rcc rId="2077" sId="1" numFmtId="4">
    <oc r="C72">
      <v>682503.83608000004</v>
    </oc>
    <nc r="C72"/>
  </rcc>
  <rcc rId="2078" sId="1" numFmtId="4">
    <oc r="C73">
      <v>417418.69571</v>
    </oc>
    <nc r="C73"/>
  </rcc>
  <rcc rId="2079" sId="1" numFmtId="4">
    <oc r="C74">
      <v>85960.714420000004</v>
    </oc>
    <nc r="C74"/>
  </rcc>
  <rcc rId="2080" sId="1" numFmtId="4">
    <oc r="C75">
      <v>270</v>
    </oc>
    <nc r="C75"/>
  </rcc>
  <rcc rId="2081" sId="1" numFmtId="4">
    <oc r="C76">
      <v>5280.7941500000006</v>
    </oc>
    <nc r="C76"/>
  </rcc>
  <rcc rId="2082" sId="1" numFmtId="4">
    <oc r="C77">
      <v>31955.216929999999</v>
    </oc>
    <nc r="C77"/>
  </rcc>
  <rcc rId="2083" sId="1" numFmtId="4">
    <oc r="C78">
      <v>-28837.388600000002</v>
    </oc>
    <nc r="C78"/>
  </rcc>
  <rcc rId="2084" sId="1" numFmtId="4">
    <oc r="C79">
      <v>30190482.732159995</v>
    </oc>
    <nc r="C79"/>
  </rcc>
  <rdn rId="0" localSheetId="1" customView="1" name="Z_B9D1FEBD_2414_4CDA_BC06_F216F77FD37D_.wvu.Cols" hidden="1" oldHidden="1">
    <oldFormula>'Респ на 1.10.2025г '!$C:$G</oldFormula>
  </rdn>
  <rdn rId="0" localSheetId="2" customView="1" name="Z_B9D1FEBD_2414_4CDA_BC06_F216F77FD37D_.wvu.Cols" hidden="1" oldHidden="1">
    <oldFormula>'Консолид на 1.10.2025г '!$C:$G</oldFormula>
  </rdn>
  <rcv guid="{B9D1FEBD-2414-4CDA-BC06-F216F77FD37D}" action="delete"/>
  <rdn rId="0" localSheetId="1" customView="1" name="Z_B9D1FEBD_2414_4CDA_BC06_F216F77FD37D_.wvu.PrintArea" hidden="1" oldHidden="1">
    <formula>'Респ на 1.10.2025г '!$A$2:$O$182</formula>
    <oldFormula>'Респ на 1.10.2025г '!$A$2:$O$182</oldFormula>
  </rdn>
  <rdn rId="0" localSheetId="1" customView="1" name="Z_B9D1FEBD_2414_4CDA_BC06_F216F77FD37D_.wvu.PrintTitles" hidden="1" oldHidden="1">
    <formula>'Респ на 1.10.2025г '!$81:$81</formula>
    <oldFormula>'Респ на 1.10.2025г '!$81:$81</oldFormula>
  </rdn>
  <rdn rId="0" localSheetId="1" customView="1" name="Z_B9D1FEBD_2414_4CDA_BC06_F216F77FD37D_.wvu.FilterData" hidden="1" oldHidden="1">
    <formula>'Респ на 1.10.2025г '!$A$83:$D$163</formula>
    <oldFormula>'Респ на 1.10.2025г '!$A$83:$D$163</oldFormula>
  </rdn>
  <rdn rId="0" localSheetId="2" customView="1" name="Z_B9D1FEBD_2414_4CDA_BC06_F216F77FD37D_.wvu.PrintArea" hidden="1" oldHidden="1">
    <formula>'Консолид на 1.10.2025г '!$A$2:$O$182</formula>
    <oldFormula>'Консолид на 1.10.2025г '!$A$2:$O$182</oldFormula>
  </rdn>
  <rdn rId="0" localSheetId="2" customView="1" name="Z_B9D1FEBD_2414_4CDA_BC06_F216F77FD37D_.wvu.PrintTitles" hidden="1" oldHidden="1">
    <formula>'Консолид на 1.10.2025г '!$81:$81</formula>
    <oldFormula>'Консолид на 1.10.2025г '!$81:$81</oldFormula>
  </rdn>
  <rdn rId="0" localSheetId="2" customView="1" name="Z_B9D1FEBD_2414_4CDA_BC06_F216F77FD37D_.wvu.FilterData" hidden="1" oldHidden="1">
    <formula>'Консолид на 1.10.2025г '!$A$83:$D$163</formula>
    <oldFormula>'Консолид на 1.10.2025г '!$A$83:$D$163</oldFormula>
  </rdn>
  <rcv guid="{B9D1FEBD-2414-4CDA-BC06-F216F77FD37D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C16" start="0" length="0">
    <dxf>
      <numFmt numFmtId="165" formatCode="#,##0.0"/>
      <alignment wrapText="0"/>
      <border outline="0">
        <right style="thin">
          <color auto="1"/>
        </right>
      </border>
      <protection locked="1"/>
    </dxf>
  </rfmt>
  <rfmt sheetId="2" sqref="C17" start="0" length="0">
    <dxf>
      <numFmt numFmtId="165" formatCode="#,##0.0"/>
      <alignment wrapText="0"/>
      <border outline="0">
        <right style="thin">
          <color auto="1"/>
        </right>
      </border>
      <protection locked="1"/>
    </dxf>
  </rfmt>
  <rfmt sheetId="2" sqref="C19" start="0" length="0">
    <dxf>
      <numFmt numFmtId="165" formatCode="#,##0.0"/>
      <alignment wrapText="0"/>
      <border outline="0">
        <right style="thin">
          <color auto="1"/>
        </right>
      </border>
      <protection locked="1"/>
    </dxf>
  </rfmt>
  <rfmt sheetId="2" sqref="C20" start="0" length="0">
    <dxf>
      <numFmt numFmtId="165" formatCode="#,##0.0"/>
      <alignment wrapText="0"/>
      <border outline="0">
        <right style="thin">
          <color auto="1"/>
        </right>
      </border>
      <protection locked="1"/>
    </dxf>
  </rfmt>
  <rfmt sheetId="2" sqref="C21" start="0" length="0">
    <dxf>
      <numFmt numFmtId="165" formatCode="#,##0.0"/>
      <alignment wrapText="0"/>
      <border outline="0">
        <right style="thin">
          <color auto="1"/>
        </right>
      </border>
      <protection locked="1"/>
    </dxf>
  </rfmt>
  <rfmt sheetId="2" sqref="C22" start="0" length="0">
    <dxf>
      <numFmt numFmtId="165" formatCode="#,##0.0"/>
      <alignment wrapText="0"/>
      <border outline="0">
        <right style="thin">
          <color auto="1"/>
        </right>
      </border>
      <protection locked="1"/>
    </dxf>
  </rfmt>
  <rfmt sheetId="2" sqref="C23" start="0" length="0">
    <dxf>
      <numFmt numFmtId="165" formatCode="#,##0.0"/>
      <alignment wrapText="0"/>
      <border outline="0">
        <right style="thin">
          <color auto="1"/>
        </right>
      </border>
      <protection locked="1"/>
    </dxf>
  </rfmt>
  <rfmt sheetId="2" sqref="C24" start="0" length="0">
    <dxf>
      <numFmt numFmtId="165" formatCode="#,##0.0"/>
      <alignment wrapText="0"/>
      <border outline="0">
        <right style="thin">
          <color auto="1"/>
        </right>
      </border>
      <protection locked="1"/>
    </dxf>
  </rfmt>
  <rcc rId="2502" sId="2" numFmtId="4">
    <oc r="C14" t="e">
      <v>#N/A</v>
    </oc>
    <nc r="C14">
      <v>-2997.9156600000001</v>
    </nc>
  </rcc>
  <rcc rId="2503" sId="2" numFmtId="4">
    <oc r="C16" t="e">
      <v>#VALUE!</v>
    </oc>
    <nc r="C16">
      <v>5802815.23166</v>
    </nc>
  </rcc>
  <rcc rId="2504" sId="2" numFmtId="4">
    <oc r="C17" t="e">
      <v>#VALUE!</v>
    </oc>
    <nc r="C17">
      <v>50632.97913</v>
    </nc>
  </rcc>
  <rcc rId="2505" sId="2" numFmtId="4">
    <oc r="C19" t="e">
      <v>#VALUE!</v>
    </oc>
    <nc r="C19">
      <v>265050.47074999998</v>
    </nc>
  </rcc>
  <rcc rId="2506" sId="2" numFmtId="4">
    <oc r="C20" t="e">
      <v>#VALUE!</v>
    </oc>
    <nc r="C20">
      <v>0</v>
    </nc>
  </rcc>
  <rcc rId="2507" sId="2" numFmtId="4">
    <oc r="C21" t="e">
      <v>#VALUE!</v>
    </oc>
    <nc r="C21">
      <v>77903.287500000006</v>
    </nc>
  </rcc>
  <rcc rId="2508" sId="2" numFmtId="4">
    <oc r="C22" t="e">
      <v>#VALUE!</v>
    </oc>
    <nc r="C22">
      <v>0</v>
    </nc>
  </rcc>
  <rcc rId="2509" sId="2" numFmtId="4">
    <oc r="C23" t="e">
      <v>#VALUE!</v>
    </oc>
    <nc r="C23">
      <v>0</v>
    </nc>
  </rcc>
  <rcc rId="2510" sId="2" numFmtId="4">
    <oc r="C24" t="e">
      <v>#VALUE!</v>
    </oc>
    <nc r="C24">
      <v>0</v>
    </nc>
  </rcc>
  <rcc rId="2511" sId="2">
    <oc r="A28" t="inlineStr">
      <is>
        <t>Доходы от уплаты акцизов на ГСМ (УФК Смоленской области)</t>
      </is>
    </oc>
    <nc r="A28" t="inlineStr">
      <is>
        <t xml:space="preserve">Доходы от уплаты акцизов на ГСМ </t>
      </is>
    </nc>
  </rcc>
  <rcc rId="2512" sId="2" numFmtId="4">
    <oc r="C28" t="e">
      <v>#N/A</v>
    </oc>
    <nc r="C28">
      <v>2361246.5690199998</v>
    </nc>
  </rcc>
  <rcc rId="2513" sId="2">
    <oc r="C51" t="e">
      <v>#N/A</v>
    </oc>
    <nc r="C51"/>
  </rcc>
  <rcc rId="2514" sId="2" numFmtId="4">
    <oc r="C75" t="e">
      <v>#N/A</v>
    </oc>
    <nc r="C75">
      <v>7639.6850000000004</v>
    </nc>
  </rcc>
  <rcc rId="2515" sId="2" numFmtId="4">
    <oc r="C70" t="e">
      <v>#N/A</v>
    </oc>
    <nc r="C70">
      <v>0</v>
    </nc>
  </rcc>
  <rcc rId="2516" sId="2" numFmtId="4">
    <oc r="C66" t="e">
      <v>#N/A</v>
    </oc>
    <nc r="C66">
      <v>0</v>
    </nc>
  </rcc>
  <rcc rId="2517" sId="2" numFmtId="4">
    <oc r="C68" t="e">
      <v>#N/A</v>
    </oc>
    <nc r="C68">
      <v>0</v>
    </nc>
  </rcc>
  <rcc rId="2518" sId="2" numFmtId="4">
    <oc r="C69" t="e">
      <v>#N/A</v>
    </oc>
    <nc r="C69">
      <v>137174.79999999999</v>
    </nc>
  </rcc>
  <rcc rId="2519" sId="2" numFmtId="4">
    <oc r="C67" t="e">
      <v>#N/A</v>
    </oc>
    <nc r="C67">
      <v>1011087.9</v>
    </nc>
  </rcc>
  <rfmt sheetId="2" sqref="C7:C79" start="0" length="2147483647">
    <dxf>
      <font>
        <color auto="1"/>
      </font>
    </dxf>
  </rfmt>
  <rcc rId="2520" sId="2" numFmtId="4">
    <oc r="C31" t="e">
      <v>#N/A</v>
    </oc>
    <nc r="C31">
      <v>774266.78902000003</v>
    </nc>
  </rcc>
  <rcc rId="2521" sId="2" numFmtId="4">
    <oc r="C32" t="e">
      <v>#N/A</v>
    </oc>
    <nc r="C32">
      <v>882469.24717999995</v>
    </nc>
  </rcc>
  <rcc rId="2522" sId="2" numFmtId="4">
    <oc r="C33" t="e">
      <v>#N/A</v>
    </oc>
    <nc r="C33">
      <v>36.028399999999998</v>
    </nc>
  </rcc>
  <rcc rId="2523" sId="2" numFmtId="4">
    <oc r="C45" t="e">
      <v>#N/A</v>
    </oc>
    <nc r="C45">
      <v>0</v>
    </nc>
  </rcc>
  <rcc rId="2524" sId="2" numFmtId="4">
    <oc r="C46" t="e">
      <v>#VALUE!</v>
    </oc>
    <nc r="C46">
      <v>4.4251199999999997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5" sId="2" odxf="1" s="1" dxf="1" numFmtId="4">
    <nc r="C51">
      <v>0</v>
    </nc>
    <ndxf>
      <numFmt numFmtId="165" formatCode="#,##0.0"/>
      <border outline="0">
        <right style="thin">
          <color auto="1"/>
        </right>
      </border>
    </ndxf>
  </rcc>
  <rcc rId="2526" sId="2" odxf="1" s="1" dxf="1" numFmtId="4">
    <oc r="C52">
      <v>2055233.0031199998</v>
    </oc>
    <nc r="C52">
      <v>-6.4986499999999996</v>
    </nc>
    <ndxf>
      <numFmt numFmtId="165" formatCode="#,##0.0"/>
      <border outline="0">
        <right style="thin">
          <color auto="1"/>
        </right>
      </border>
    </ndxf>
  </rcc>
  <rfmt sheetId="2" s="1" sqref="C53" start="0" length="0">
    <dxf>
      <numFmt numFmtId="165" formatCode="#,##0.0"/>
      <border outline="0">
        <right style="thin">
          <color auto="1"/>
        </right>
      </border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7" sId="2" numFmtId="4">
    <oc r="H10">
      <v>24003273.45775</v>
    </oc>
    <nc r="H10">
      <f>H11+H15+H25+H29+H36+H40+H44+H49</f>
    </nc>
  </rcc>
  <rcc rId="2528" sId="2">
    <oc r="H9">
      <v>30111609.138810001</v>
    </oc>
    <nc r="H9">
      <f>H10+H54</f>
    </nc>
  </rcc>
  <rfmt sheetId="2" sqref="H8:J79" start="0" length="2147483647">
    <dxf>
      <font>
        <color auto="1"/>
      </font>
    </dxf>
  </rfmt>
  <rcv guid="{B9D1FEBD-2414-4CDA-BC06-F216F77FD37D}" action="delete"/>
  <rdn rId="0" localSheetId="1" customView="1" name="Z_B9D1FEBD_2414_4CDA_BC06_F216F77FD37D_.wvu.PrintArea" hidden="1" oldHidden="1">
    <formula>'Респ на 1.10.2025г '!$A$2:$O$182</formula>
    <oldFormula>'Респ на 1.10.2025г '!$A$2:$O$182</oldFormula>
  </rdn>
  <rdn rId="0" localSheetId="1" customView="1" name="Z_B9D1FEBD_2414_4CDA_BC06_F216F77FD37D_.wvu.PrintTitles" hidden="1" oldHidden="1">
    <formula>'Респ на 1.10.2025г '!$81:$81</formula>
    <oldFormula>'Респ на 1.10.2025г '!$81:$81</oldFormula>
  </rdn>
  <rdn rId="0" localSheetId="1" customView="1" name="Z_B9D1FEBD_2414_4CDA_BC06_F216F77FD37D_.wvu.Cols" hidden="1" oldHidden="1">
    <formula>'Респ на 1.10.2025г '!$C:$G</formula>
    <oldFormula>'Респ на 1.10.2025г '!$C:$G</oldFormula>
  </rdn>
  <rdn rId="0" localSheetId="1" customView="1" name="Z_B9D1FEBD_2414_4CDA_BC06_F216F77FD37D_.wvu.FilterData" hidden="1" oldHidden="1">
    <formula>'Респ на 1.10.2025г '!$A$10:$AMJ$79</formula>
    <oldFormula>'Респ на 1.10.2025г '!$A$10:$AMJ$79</oldFormula>
  </rdn>
  <rdn rId="0" localSheetId="2" customView="1" name="Z_B9D1FEBD_2414_4CDA_BC06_F216F77FD37D_.wvu.PrintArea" hidden="1" oldHidden="1">
    <formula>'Консолид на 1.10.2025г '!$A$2:$O$182</formula>
    <oldFormula>'Консолид на 1.10.2025г '!$A$2:$O$182</oldFormula>
  </rdn>
  <rdn rId="0" localSheetId="2" customView="1" name="Z_B9D1FEBD_2414_4CDA_BC06_F216F77FD37D_.wvu.PrintTitles" hidden="1" oldHidden="1">
    <formula>'Консолид на 1.10.2025г '!$81:$81</formula>
    <oldFormula>'Консолид на 1.10.2025г '!$81:$81</oldFormula>
  </rdn>
  <rdn rId="0" localSheetId="2" customView="1" name="Z_B9D1FEBD_2414_4CDA_BC06_F216F77FD37D_.wvu.Cols" hidden="1" oldHidden="1">
    <formula>'Консолид на 1.10.2025г '!$C:$G</formula>
  </rdn>
  <rdn rId="0" localSheetId="2" customView="1" name="Z_B9D1FEBD_2414_4CDA_BC06_F216F77FD37D_.wvu.FilterData" hidden="1" oldHidden="1">
    <formula>'Консолид на 1.10.2025г '!$A$10:$AMJ$79</formula>
    <oldFormula>'Консолид на 1.10.2025г '!$A$83:$D$163</oldFormula>
  </rdn>
  <rcv guid="{B9D1FEBD-2414-4CDA-BC06-F216F77FD37D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7" sId="2" numFmtId="4">
    <oc r="K9">
      <v>23711493.475579999</v>
    </oc>
    <nc r="K9">
      <f>K10+K54</f>
    </nc>
  </rcc>
  <rcc rId="2538" sId="2" odxf="1" dxf="1" numFmtId="4">
    <oc r="K10">
      <v>18575729.760749999</v>
    </oc>
    <nc r="K10">
      <f>K11+K15+K25+K29+K36+K40+K44+K49</f>
    </nc>
    <odxf>
      <font>
        <sz val="12"/>
        <color rgb="FFFF0000"/>
        <family val="1"/>
      </font>
    </odxf>
    <ndxf>
      <font>
        <sz val="12"/>
        <color auto="1"/>
        <family val="1"/>
      </font>
    </ndxf>
  </rcc>
  <rcc rId="2539" sId="2" numFmtId="4">
    <oc r="K11">
      <v>2805099.1404800001</v>
    </oc>
    <nc r="K11"/>
  </rcc>
  <rcc rId="2540" sId="2" numFmtId="4">
    <oc r="K12">
      <v>1570662.67407</v>
    </oc>
    <nc r="K12"/>
  </rcc>
  <rcc rId="2541" sId="2" numFmtId="4">
    <oc r="K13">
      <v>1570783.2830699999</v>
    </oc>
    <nc r="K13"/>
  </rcc>
  <rcc rId="2542" sId="2" numFmtId="4">
    <oc r="K14">
      <v>-120.60899999999999</v>
    </oc>
    <nc r="K14"/>
  </rcc>
  <rcc rId="2543" sId="2" numFmtId="4">
    <oc r="K15">
      <v>7381613.1534299999</v>
    </oc>
    <nc r="K15"/>
  </rcc>
  <rcc rId="2544" sId="2" numFmtId="4">
    <oc r="K16">
      <v>3955542.7966799997</v>
    </oc>
    <nc r="K16"/>
  </rcc>
  <rcc rId="2545" sId="2" numFmtId="4">
    <oc r="K17">
      <v>29480.251</v>
    </oc>
    <nc r="K17"/>
  </rcc>
  <rcc rId="2546" sId="2" numFmtId="4">
    <oc r="K18">
      <v>67000.760030000005</v>
    </oc>
    <nc r="K18"/>
  </rcc>
  <rcc rId="2547" sId="2" numFmtId="4">
    <oc r="K19">
      <v>201570.98162999999</v>
    </oc>
    <nc r="K19"/>
  </rcc>
  <rcc rId="2548" sId="2" numFmtId="4">
    <oc r="K20">
      <v>0</v>
    </oc>
    <nc r="K20"/>
  </rcc>
  <rcc rId="2549" sId="2" numFmtId="4">
    <oc r="K21">
      <v>22933.962920000002</v>
    </oc>
    <nc r="K21"/>
  </rcc>
  <rcc rId="2550" sId="2" numFmtId="4">
    <oc r="K22">
      <v>0</v>
    </oc>
    <nc r="K22"/>
  </rcc>
  <rcc rId="2551" sId="2" numFmtId="4">
    <oc r="K23">
      <v>0</v>
    </oc>
    <nc r="K23"/>
  </rcc>
  <rcc rId="2552" sId="2" numFmtId="4">
    <oc r="K24">
      <v>0</v>
    </oc>
    <nc r="K24"/>
  </rcc>
  <rcc rId="2553" sId="2" numFmtId="4">
    <oc r="K25">
      <v>3622150.15619</v>
    </oc>
    <nc r="K25"/>
  </rcc>
  <rcc rId="2554" sId="2" numFmtId="4">
    <oc r="K26">
      <v>3622150.15619</v>
    </oc>
    <nc r="K26"/>
  </rcc>
  <rcc rId="2555" sId="2" numFmtId="4">
    <oc r="K27">
      <v>642164.66622000001</v>
    </oc>
    <nc r="K27"/>
  </rcc>
  <rcc rId="2556" sId="2" numFmtId="4">
    <oc r="K28">
      <v>2963926.0721700001</v>
    </oc>
    <nc r="K28"/>
  </rcc>
  <rcc rId="2557" sId="2" numFmtId="4">
    <oc r="K29">
      <v>2282992.2744499999</v>
    </oc>
    <nc r="K29"/>
  </rcc>
  <rcc rId="2558" sId="2" numFmtId="4">
    <oc r="K30">
      <v>1359543.36659</v>
    </oc>
    <nc r="K30"/>
  </rcc>
  <rcc rId="2559" sId="2" numFmtId="4">
    <oc r="K31">
      <v>625286.91840999993</v>
    </oc>
    <nc r="K31"/>
  </rcc>
  <rcc rId="2560" sId="2" numFmtId="4">
    <oc r="K32">
      <v>734255.84817999997</v>
    </oc>
    <nc r="K32"/>
  </rcc>
  <rcc rId="2561" sId="2" numFmtId="4">
    <oc r="K33">
      <v>0.6</v>
    </oc>
    <nc r="K33"/>
  </rcc>
  <rcc rId="2562" sId="2" numFmtId="4">
    <oc r="K34">
      <v>126962.05056</v>
    </oc>
    <nc r="K34"/>
  </rcc>
  <rcc rId="2563" sId="2" numFmtId="4">
    <oc r="K35">
      <v>89442.320630000002</v>
    </oc>
    <nc r="K35"/>
  </rcc>
  <rcc rId="2564" sId="2" numFmtId="4">
    <oc r="K36">
      <v>2099042.3125800001</v>
    </oc>
    <nc r="K36"/>
  </rcc>
  <rcc rId="2565" sId="2" numFmtId="4">
    <oc r="K37">
      <v>949014.49214999995</v>
    </oc>
    <nc r="K37"/>
  </rcc>
  <rcc rId="2566" sId="2" numFmtId="4">
    <oc r="K38">
      <v>155964.94556999998</v>
    </oc>
    <nc r="K38"/>
  </rcc>
  <rcc rId="2567" sId="2" numFmtId="4">
    <oc r="K39">
      <v>2471</v>
    </oc>
    <nc r="K39"/>
  </rcc>
  <rcc rId="2568" sId="2" numFmtId="4">
    <oc r="K40">
      <v>15207.017</v>
    </oc>
    <nc r="K40"/>
  </rcc>
  <rcc rId="2569" sId="2" numFmtId="4">
    <oc r="K41">
      <v>9078.70586</v>
    </oc>
    <nc r="K41"/>
  </rcc>
  <rcc rId="2570" sId="2" numFmtId="4">
    <oc r="K42">
      <v>0</v>
    </oc>
    <nc r="K42"/>
  </rcc>
  <rcc rId="2571" sId="2" numFmtId="4">
    <oc r="K43">
      <v>26.031880000000001</v>
    </oc>
    <nc r="K43"/>
  </rcc>
  <rcc rId="2572" sId="2" numFmtId="4">
    <oc r="K44">
      <v>369628.89452999999</v>
    </oc>
    <nc r="K44"/>
  </rcc>
  <rcc rId="2573" sId="2" numFmtId="4">
    <oc r="K45">
      <v>0</v>
    </oc>
    <nc r="K45"/>
  </rcc>
  <rcc rId="2574" sId="2" numFmtId="4">
    <oc r="K46">
      <v>7.9</v>
    </oc>
    <nc r="K46"/>
  </rcc>
  <rcc rId="2575" sId="2" numFmtId="4">
    <oc r="K47">
      <v>2511.4504999999999</v>
    </oc>
    <nc r="K47"/>
  </rcc>
  <rcc rId="2576" sId="2" numFmtId="4">
    <oc r="K48">
      <v>40072.046560000003</v>
    </oc>
    <nc r="K48"/>
  </rcc>
  <rcc rId="2577" sId="2" numFmtId="4">
    <oc r="K49">
      <v>-3.18791</v>
    </oc>
    <nc r="K49"/>
  </rcc>
  <rcc rId="2578" sId="2" numFmtId="4">
    <oc r="K50">
      <v>0</v>
    </oc>
    <nc r="K50"/>
  </rcc>
  <rcc rId="2579" sId="2" numFmtId="4">
    <oc r="K51">
      <v>0</v>
    </oc>
    <nc r="K51"/>
  </rcc>
  <rcc rId="2580" sId="2" numFmtId="4">
    <oc r="K52">
      <v>-1.00925</v>
    </oc>
    <nc r="K52"/>
  </rcc>
  <rcc rId="2581" sId="2" numFmtId="4">
    <oc r="K53">
      <v>0</v>
    </oc>
    <nc r="K53"/>
  </rcc>
  <rfmt sheetId="2" sqref="K62:K79" start="0" length="2147483647">
    <dxf>
      <font>
        <color auto="1"/>
      </font>
    </dxf>
  </rfmt>
  <rfmt sheetId="2" sqref="K54:K61" start="0" length="2147483647">
    <dxf>
      <font>
        <color auto="1"/>
      </font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2" sId="2" numFmtId="4">
    <nc r="K11">
      <v>2805099.1404800001</v>
    </nc>
  </rcc>
  <rcc rId="2583" sId="2" numFmtId="4">
    <nc r="K12">
      <v>2754501.7209899998</v>
    </nc>
  </rcc>
  <rcc rId="2584" sId="2" numFmtId="4">
    <nc r="K13">
      <v>2754622.3039899999</v>
    </nc>
  </rcc>
  <rcc rId="2585" sId="2" numFmtId="4">
    <nc r="K14">
      <v>-120.60899999999999</v>
    </nc>
  </rcc>
  <rcc rId="2586" sId="2" numFmtId="4">
    <nc r="K15">
      <v>7381613.1534299999</v>
    </nc>
  </rcc>
  <rcc rId="2587" sId="2" numFmtId="4">
    <nc r="K16">
      <v>6506126.0892599998</v>
    </nc>
  </rcc>
  <rcc rId="2588" sId="2">
    <nc r="K17">
      <f>'C:\Users\a.shinahov\Desktop\[Копия ф. 0503317 на 01.10.2025.xlsx]КОНС'!$L$30+'C:\Users\a.shinahov\Desktop\[Копия ф. 0503317 на 01.10.2025.xlsx]КОНС'!$L$31+'C:\Users\a.shinahov\Desktop\[Копия ф. 0503317 на 01.10.2025.xlsx]КОНС'!$L$32+'C:\Users\a.shinahov\Desktop\[Копия ф. 0503317 на 01.10.2025.xlsx]КОНС'!$L$33+'C:\Users\a.shinahov\Desktop\[Копия ф. 0503317 на 01.10.2025.xlsx]КОНС'!$L$34</f>
    </nc>
  </rcc>
  <rcc rId="2589" sId="2" numFmtId="4">
    <oc r="K17">
      <f>'C:\Users\a.shinahov\Desktop\[Копия ф. 0503317 на 01.10.2025.xlsx]КОНС'!$L$30+'C:\Users\a.shinahov\Desktop\[Копия ф. 0503317 на 01.10.2025.xlsx]КОНС'!$L$31+'C:\Users\a.shinahov\Desktop\[Копия ф. 0503317 на 01.10.2025.xlsx]КОНС'!$L$32+'C:\Users\a.shinahov\Desktop\[Копия ф. 0503317 на 01.10.2025.xlsx]КОНС'!$L$33+'C:\Users\a.shinahov\Desktop\[Копия ф. 0503317 на 01.10.2025.xlsx]КОНС'!$L$34</f>
    </oc>
    <nc r="K17">
      <v>82470.686049999989</v>
    </nc>
  </rcc>
  <rcc rId="2590" sId="2" numFmtId="4">
    <nc r="K18">
      <v>165402.83399000001</v>
    </nc>
  </rcc>
  <rcc rId="2591" sId="2" numFmtId="4">
    <nc r="K19">
      <v>326426.43870999996</v>
    </nc>
  </rcc>
  <rcc rId="2592" sId="2" numFmtId="4">
    <nc r="K20">
      <v>0</v>
    </nc>
  </rcc>
  <rcc rId="2593" sId="2" numFmtId="4">
    <nc r="K21">
      <v>112133.95385999999</v>
    </nc>
  </rcc>
  <rcc rId="2594" sId="2" numFmtId="4">
    <nc r="K22">
      <v>650</v>
    </nc>
  </rcc>
  <rcc rId="2595" sId="2" numFmtId="4">
    <nc r="K23">
      <v>0</v>
    </nc>
  </rcc>
  <rcc rId="2596" sId="2" numFmtId="4">
    <nc r="K24">
      <v>3784.5</v>
    </nc>
  </rcc>
  <rcc rId="2597" sId="2" numFmtId="4">
    <nc r="K25">
      <v>3622150.15619</v>
    </nc>
  </rcc>
  <rcc rId="2598" sId="2" numFmtId="4">
    <nc r="K26">
      <v>3606090.7383900001</v>
    </nc>
  </rcc>
  <rcc rId="2599" sId="2">
    <nc r="K27">
      <f>K26-K28</f>
    </nc>
  </rcc>
  <rcc rId="2600" sId="2">
    <nc r="K28">
      <f>'C:\Users\a.shinahov\Desktop\[Копия ф. 0503317 на 01.10.2025.xlsx]КОНС'!$L$63+'C:\Users\a.shinahov\Desktop\[Копия ф. 0503317 на 01.10.2025.xlsx]КОНС'!$L$66+'C:\Users\a.shinahov\Desktop\[Копия ф. 0503317 на 01.10.2025.xlsx]КОНС'!$L$69+'C:\Users\a.shinahov\Desktop\[Копия ф. 0503317 на 01.10.2025.xlsx]КОНС'!$L$72</f>
    </nc>
  </rcc>
  <rcc rId="2601" sId="2" numFmtId="4">
    <oc r="K28">
      <f>'C:\Users\a.shinahov\Desktop\[Копия ф. 0503317 на 01.10.2025.xlsx]КОНС'!$L$63+'C:\Users\a.shinahov\Desktop\[Копия ф. 0503317 на 01.10.2025.xlsx]КОНС'!$L$66+'C:\Users\a.shinahov\Desktop\[Копия ф. 0503317 на 01.10.2025.xlsx]КОНС'!$L$69+'C:\Users\a.shinahov\Desktop\[Копия ф. 0503317 на 01.10.2025.xlsx]КОНС'!$L$72</f>
    </oc>
    <nc r="K28">
      <v>2963926.0721700001</v>
    </nc>
  </rcc>
  <rcc rId="2602" sId="2" numFmtId="4">
    <nc r="K29">
      <v>2282992.2744499999</v>
    </nc>
  </rcc>
  <rcc rId="2603" sId="2" numFmtId="4">
    <nc r="K30">
      <v>1896876.14069</v>
    </nc>
  </rcc>
  <rcc rId="2604" sId="2" numFmtId="4">
    <nc r="K31">
      <v>955307.60069000011</v>
    </nc>
  </rcc>
  <rcc rId="2605" sId="2" numFmtId="4">
    <nc r="K32">
      <v>941552.49950000003</v>
    </nc>
  </rcc>
  <rcc rId="2606" sId="2" numFmtId="4">
    <nc r="K33">
      <v>16.040500000000002</v>
    </nc>
  </rcc>
  <rcc rId="2607" sId="2" numFmtId="4">
    <nc r="K34">
      <v>173104.78664999999</v>
    </nc>
  </rcc>
  <rcc rId="2608" sId="2" numFmtId="4">
    <nc r="K35">
      <v>140005.39222000001</v>
    </nc>
  </rcc>
  <rcc rId="2609" sId="2" numFmtId="4">
    <nc r="K36">
      <v>2099042.3125800001</v>
    </nc>
  </rcc>
  <rcc rId="2610" sId="2" numFmtId="4">
    <nc r="K37">
      <v>1365177.6854600001</v>
    </nc>
  </rcc>
  <rcc rId="2611" sId="2" numFmtId="4">
    <nc r="K38">
      <v>257516.71236999999</v>
    </nc>
  </rcc>
  <rcc rId="2612" sId="2" numFmtId="4">
    <nc r="K39">
      <v>3689</v>
    </nc>
  </rcc>
  <rcc rId="2613" sId="2" numFmtId="4">
    <nc r="K40">
      <v>15207.017</v>
    </nc>
  </rcc>
  <rcc rId="2614" sId="2" numFmtId="4">
    <nc r="K41">
      <v>15088.869259999999</v>
    </nc>
  </rcc>
  <rcc rId="2615" sId="2" numFmtId="4">
    <nc r="K42">
      <v>0</v>
    </nc>
  </rcc>
  <rcc rId="2616" sId="2" numFmtId="4">
    <nc r="K43">
      <v>118.14774</v>
    </nc>
  </rcc>
  <rcc rId="2617" sId="2" numFmtId="4">
    <nc r="K44">
      <v>369628.89452999999</v>
    </nc>
  </rcc>
  <rcc rId="2618" sId="2" numFmtId="4">
    <nc r="K45">
      <v>0</v>
    </nc>
  </rcc>
  <rcc rId="2619" sId="2" numFmtId="4">
    <nc r="K46">
      <v>16.324999999999999</v>
    </nc>
  </rcc>
  <rcc rId="2620" sId="2" numFmtId="4">
    <nc r="K47">
      <v>4220.7004999999999</v>
    </nc>
  </rcc>
  <rcc rId="2621" sId="2" numFmtId="4">
    <nc r="K48">
      <v>63028.729229999997</v>
    </nc>
  </rcc>
  <rcc rId="2622" sId="2" numFmtId="4">
    <nc r="K49">
      <v>-3.18791</v>
    </nc>
  </rcc>
  <rcc rId="2623" sId="2" numFmtId="4">
    <nc r="K52">
      <v>-2.07117</v>
    </nc>
  </rcc>
  <rcc rId="2624" sId="2" numFmtId="4">
    <nc r="K50">
      <v>0</v>
    </nc>
  </rcc>
  <rcc rId="2625" sId="2" numFmtId="4">
    <nc r="K51">
      <v>0</v>
    </nc>
  </rcc>
  <rcc rId="2626" sId="2" numFmtId="4">
    <nc r="K53">
      <v>0</v>
    </nc>
  </rcc>
  <rfmt sheetId="2" sqref="K7:M79" start="0" length="2147483647">
    <dxf>
      <font>
        <color auto="1"/>
      </font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9D1FEBD-2414-4CDA-BC06-F216F77FD37D}" action="delete"/>
  <rdn rId="0" localSheetId="1" customView="1" name="Z_B9D1FEBD_2414_4CDA_BC06_F216F77FD37D_.wvu.PrintArea" hidden="1" oldHidden="1">
    <formula>'Респ на 1.10.2025г '!$A$2:$O$182</formula>
    <oldFormula>'Респ на 1.10.2025г '!$A$2:$O$182</oldFormula>
  </rdn>
  <rdn rId="0" localSheetId="1" customView="1" name="Z_B9D1FEBD_2414_4CDA_BC06_F216F77FD37D_.wvu.PrintTitles" hidden="1" oldHidden="1">
    <formula>'Респ на 1.10.2025г '!$81:$81</formula>
    <oldFormula>'Респ на 1.10.2025г '!$81:$81</oldFormula>
  </rdn>
  <rdn rId="0" localSheetId="1" customView="1" name="Z_B9D1FEBD_2414_4CDA_BC06_F216F77FD37D_.wvu.Cols" hidden="1" oldHidden="1">
    <formula>'Респ на 1.10.2025г '!$C:$G</formula>
    <oldFormula>'Респ на 1.10.2025г '!$C:$G</oldFormula>
  </rdn>
  <rdn rId="0" localSheetId="1" customView="1" name="Z_B9D1FEBD_2414_4CDA_BC06_F216F77FD37D_.wvu.FilterData" hidden="1" oldHidden="1">
    <formula>'Респ на 1.10.2025г '!$A$10:$AMJ$79</formula>
    <oldFormula>'Респ на 1.10.2025г '!$A$10:$AMJ$79</oldFormula>
  </rdn>
  <rdn rId="0" localSheetId="2" customView="1" name="Z_B9D1FEBD_2414_4CDA_BC06_F216F77FD37D_.wvu.PrintArea" hidden="1" oldHidden="1">
    <formula>'Консолид на 1.10.2025г '!$A$2:$O$182</formula>
    <oldFormula>'Консолид на 1.10.2025г '!$A$2:$O$182</oldFormula>
  </rdn>
  <rdn rId="0" localSheetId="2" customView="1" name="Z_B9D1FEBD_2414_4CDA_BC06_F216F77FD37D_.wvu.PrintTitles" hidden="1" oldHidden="1">
    <formula>'Консолид на 1.10.2025г '!$81:$81</formula>
    <oldFormula>'Консолид на 1.10.2025г '!$81:$81</oldFormula>
  </rdn>
  <rdn rId="0" localSheetId="2" customView="1" name="Z_B9D1FEBD_2414_4CDA_BC06_F216F77FD37D_.wvu.Cols" hidden="1" oldHidden="1">
    <formula>'Консолид на 1.10.2025г '!$C:$G</formula>
    <oldFormula>'Консолид на 1.10.2025г '!$C:$G</oldFormula>
  </rdn>
  <rdn rId="0" localSheetId="2" customView="1" name="Z_B9D1FEBD_2414_4CDA_BC06_F216F77FD37D_.wvu.FilterData" hidden="1" oldHidden="1">
    <formula>'Консолид на 1.10.2025г '!$A$10:$AMJ$79</formula>
    <oldFormula>'Консолид на 1.10.2025г '!$A$10:$AMJ$79</oldFormula>
  </rdn>
  <rcv guid="{B9D1FEBD-2414-4CDA-BC06-F216F77FD37D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93" sId="1">
    <nc r="C9">
      <f>VLOOKUP(A9,'X:\_ДЛЯ ОБМЕНА!!!\01. БЮД\Размещение на сайте\Аналитические отчеты\2024\[ГП на 01.10.2024.xlsx]Респ на 1.10.2024г '!$A$9:$E$83,5,0)</f>
    </nc>
  </rcc>
  <rcc rId="2094" sId="1">
    <nc r="C10">
      <f>VLOOKUP(A10,'X:\_ДЛЯ ОБМЕНА!!!\01. БЮД\Размещение на сайте\Аналитические отчеты\2024\[ГП на 01.10.2024.xlsx]Респ на 1.10.2024г '!$A$9:$E$83,5,0)</f>
    </nc>
  </rcc>
  <rcc rId="2095" sId="1">
    <nc r="C11">
      <f>VLOOKUP(A11,'X:\_ДЛЯ ОБМЕНА!!!\01. БЮД\Размещение на сайте\Аналитические отчеты\2024\[ГП на 01.10.2024.xlsx]Респ на 1.10.2024г '!$A$9:$E$83,5,0)</f>
    </nc>
  </rcc>
  <rcc rId="2096" sId="1">
    <nc r="C12">
      <f>VLOOKUP(A12,'X:\_ДЛЯ ОБМЕНА!!!\01. БЮД\Размещение на сайте\Аналитические отчеты\2024\[ГП на 01.10.2024.xlsx]Респ на 1.10.2024г '!$A$9:$E$83,5,0)</f>
    </nc>
  </rcc>
  <rcc rId="2097" sId="1">
    <nc r="C13">
      <f>VLOOKUP(A13,'X:\_ДЛЯ ОБМЕНА!!!\01. БЮД\Размещение на сайте\Аналитические отчеты\2024\[ГП на 01.10.2024.xlsx]Респ на 1.10.2024г '!$A$9:$E$83,5,0)</f>
    </nc>
  </rcc>
  <rcc rId="2098" sId="1">
    <nc r="C15">
      <f>VLOOKUP(A15,'X:\_ДЛЯ ОБМЕНА!!!\01. БЮД\Размещение на сайте\Аналитические отчеты\2024\[ГП на 01.10.2024.xlsx]Респ на 1.10.2024г '!$A$9:$E$83,5,0)</f>
    </nc>
  </rcc>
  <rcc rId="2099" sId="1">
    <nc r="C18">
      <f>VLOOKUP(A18,'X:\_ДЛЯ ОБМЕНА!!!\01. БЮД\Размещение на сайте\Аналитические отчеты\2024\[ГП на 01.10.2024.xlsx]Респ на 1.10.2024г '!$A$9:$E$83,5,0)</f>
    </nc>
  </rcc>
  <rcc rId="2100" sId="1">
    <nc r="C25">
      <f>VLOOKUP(A25,'X:\_ДЛЯ ОБМЕНА!!!\01. БЮД\Размещение на сайте\Аналитические отчеты\2024\[ГП на 01.10.2024.xlsx]Респ на 1.10.2024г '!$A$9:$E$83,5,0)</f>
    </nc>
  </rcc>
  <rcc rId="2101" sId="1">
    <nc r="C26">
      <f>VLOOKUP(A26,'X:\_ДЛЯ ОБМЕНА!!!\01. БЮД\Размещение на сайте\Аналитические отчеты\2024\[ГП на 01.10.2024.xlsx]Респ на 1.10.2024г '!$A$9:$E$83,5,0)</f>
    </nc>
  </rcc>
  <rcc rId="2102" sId="1">
    <nc r="C27">
      <f>VLOOKUP(A27,'X:\_ДЛЯ ОБМЕНА!!!\01. БЮД\Размещение на сайте\Аналитические отчеты\2024\[ГП на 01.10.2024.xlsx]Респ на 1.10.2024г '!$A$9:$E$83,5,0)</f>
    </nc>
  </rcc>
  <rcc rId="2103" sId="1">
    <nc r="C28">
      <f>VLOOKUP(A28,'X:\_ДЛЯ ОБМЕНА!!!\01. БЮД\Размещение на сайте\Аналитические отчеты\2024\[ГП на 01.10.2024.xlsx]Респ на 1.10.2024г '!$A$9:$E$83,5,0)</f>
    </nc>
  </rcc>
  <rcc rId="2104" sId="1">
    <nc r="C29">
      <f>VLOOKUP(A29,'X:\_ДЛЯ ОБМЕНА!!!\01. БЮД\Размещение на сайте\Аналитические отчеты\2024\[ГП на 01.10.2024.xlsx]Респ на 1.10.2024г '!$A$9:$E$83,5,0)</f>
    </nc>
  </rcc>
  <rcc rId="2105" sId="1">
    <nc r="C30">
      <f>VLOOKUP(A30,'X:\_ДЛЯ ОБМЕНА!!!\01. БЮД\Размещение на сайте\Аналитические отчеты\2024\[ГП на 01.10.2024.xlsx]Респ на 1.10.2024г '!$A$9:$E$83,5,0)</f>
    </nc>
  </rcc>
  <rcc rId="2106" sId="1">
    <nc r="C31">
      <f>VLOOKUP(A31,'X:\_ДЛЯ ОБМЕНА!!!\01. БЮД\Размещение на сайте\Аналитические отчеты\2024\[ГП на 01.10.2024.xlsx]Респ на 1.10.2024г '!$A$9:$E$83,5,0)</f>
    </nc>
  </rcc>
  <rcc rId="2107" sId="1">
    <nc r="C32">
      <f>VLOOKUP(A32,'X:\_ДЛЯ ОБМЕНА!!!\01. БЮД\Размещение на сайте\Аналитические отчеты\2024\[ГП на 01.10.2024.xlsx]Респ на 1.10.2024г '!$A$9:$E$83,5,0)</f>
    </nc>
  </rcc>
  <rcc rId="2108" sId="1">
    <nc r="C33">
      <f>VLOOKUP(A33,'X:\_ДЛЯ ОБМЕНА!!!\01. БЮД\Размещение на сайте\Аналитические отчеты\2024\[ГП на 01.10.2024.xlsx]Респ на 1.10.2024г '!$A$9:$E$83,5,0)</f>
    </nc>
  </rcc>
  <rcc rId="2109" sId="1">
    <nc r="C34">
      <f>VLOOKUP(A34,'X:\_ДЛЯ ОБМЕНА!!!\01. БЮД\Размещение на сайте\Аналитические отчеты\2024\[ГП на 01.10.2024.xlsx]Респ на 1.10.2024г '!$A$9:$E$83,5,0)</f>
    </nc>
  </rcc>
  <rcc rId="2110" sId="1">
    <nc r="C35">
      <f>VLOOKUP(A35,'X:\_ДЛЯ ОБМЕНА!!!\01. БЮД\Размещение на сайте\Аналитические отчеты\2024\[ГП на 01.10.2024.xlsx]Респ на 1.10.2024г '!$A$9:$E$83,5,0)</f>
    </nc>
  </rcc>
  <rcc rId="2111" sId="1">
    <nc r="C36">
      <f>VLOOKUP(A36,'X:\_ДЛЯ ОБМЕНА!!!\01. БЮД\Размещение на сайте\Аналитические отчеты\2024\[ГП на 01.10.2024.xlsx]Респ на 1.10.2024г '!$A$9:$E$83,5,0)</f>
    </nc>
  </rcc>
  <rcc rId="2112" sId="1">
    <nc r="C37">
      <f>VLOOKUP(A37,'X:\_ДЛЯ ОБМЕНА!!!\01. БЮД\Размещение на сайте\Аналитические отчеты\2024\[ГП на 01.10.2024.xlsx]Респ на 1.10.2024г '!$A$9:$E$83,5,0)</f>
    </nc>
  </rcc>
  <rcc rId="2113" sId="1">
    <nc r="C38">
      <f>VLOOKUP(A38,'X:\_ДЛЯ ОБМЕНА!!!\01. БЮД\Размещение на сайте\Аналитические отчеты\2024\[ГП на 01.10.2024.xlsx]Респ на 1.10.2024г '!$A$9:$E$83,5,0)</f>
    </nc>
  </rcc>
  <rcc rId="2114" sId="1">
    <nc r="C39">
      <f>VLOOKUP(A39,'X:\_ДЛЯ ОБМЕНА!!!\01. БЮД\Размещение на сайте\Аналитические отчеты\2024\[ГП на 01.10.2024.xlsx]Респ на 1.10.2024г '!$A$9:$E$83,5,0)</f>
    </nc>
  </rcc>
  <rcc rId="2115" sId="1">
    <nc r="C40">
      <f>VLOOKUP(A40,'X:\_ДЛЯ ОБМЕНА!!!\01. БЮД\Размещение на сайте\Аналитические отчеты\2024\[ГП на 01.10.2024.xlsx]Респ на 1.10.2024г '!$A$9:$E$83,5,0)</f>
    </nc>
  </rcc>
  <rcc rId="2116" sId="1">
    <nc r="C41">
      <f>VLOOKUP(A41,'X:\_ДЛЯ ОБМЕНА!!!\01. БЮД\Размещение на сайте\Аналитические отчеты\2024\[ГП на 01.10.2024.xlsx]Респ на 1.10.2024г '!$A$9:$E$83,5,0)</f>
    </nc>
  </rcc>
  <rcc rId="2117" sId="1">
    <nc r="C42">
      <f>VLOOKUP(A42,'X:\_ДЛЯ ОБМЕНА!!!\01. БЮД\Размещение на сайте\Аналитические отчеты\2024\[ГП на 01.10.2024.xlsx]Респ на 1.10.2024г '!$A$9:$E$83,5,0)</f>
    </nc>
  </rcc>
  <rcc rId="2118" sId="1">
    <nc r="C43">
      <f>VLOOKUP(A43,'X:\_ДЛЯ ОБМЕНА!!!\01. БЮД\Размещение на сайте\Аналитические отчеты\2024\[ГП на 01.10.2024.xlsx]Респ на 1.10.2024г '!$A$9:$E$83,5,0)</f>
    </nc>
  </rcc>
  <rcc rId="2119" sId="1">
    <nc r="C44">
      <f>VLOOKUP(A44,'X:\_ДЛЯ ОБМЕНА!!!\01. БЮД\Размещение на сайте\Аналитические отчеты\2024\[ГП на 01.10.2024.xlsx]Респ на 1.10.2024г '!$A$9:$E$83,5,0)</f>
    </nc>
  </rcc>
  <rcc rId="2120" sId="1">
    <nc r="C45">
      <f>VLOOKUP(A45,'X:\_ДЛЯ ОБМЕНА!!!\01. БЮД\Размещение на сайте\Аналитические отчеты\2024\[ГП на 01.10.2024.xlsx]Респ на 1.10.2024г '!$A$9:$E$83,5,0)</f>
    </nc>
  </rcc>
  <rcc rId="2121" sId="1">
    <nc r="C47">
      <f>VLOOKUP(A47,'X:\_ДЛЯ ОБМЕНА!!!\01. БЮД\Размещение на сайте\Аналитические отчеты\2024\[ГП на 01.10.2024.xlsx]Респ на 1.10.2024г '!$A$9:$E$83,5,0)</f>
    </nc>
  </rcc>
  <rcc rId="2122" sId="1">
    <nc r="C48">
      <f>VLOOKUP(A48,'X:\_ДЛЯ ОБМЕНА!!!\01. БЮД\Размещение на сайте\Аналитические отчеты\2024\[ГП на 01.10.2024.xlsx]Респ на 1.10.2024г '!$A$9:$E$83,5,0)</f>
    </nc>
  </rcc>
  <rcc rId="2123" sId="1">
    <nc r="C49">
      <f>VLOOKUP(A49,'X:\_ДЛЯ ОБМЕНА!!!\01. БЮД\Размещение на сайте\Аналитические отчеты\2024\[ГП на 01.10.2024.xlsx]Респ на 1.10.2024г '!$A$9:$E$83,5,0)</f>
    </nc>
  </rcc>
  <rcc rId="2124" sId="1">
    <nc r="C50">
      <f>VLOOKUP(A50,'X:\_ДЛЯ ОБМЕНА!!!\01. БЮД\Размещение на сайте\Аналитические отчеты\2024\[ГП на 01.10.2024.xlsx]Респ на 1.10.2024г '!$A$9:$E$83,5,0)</f>
    </nc>
  </rcc>
  <rcc rId="2125" sId="1">
    <nc r="C51">
      <f>VLOOKUP(A51,'X:\_ДЛЯ ОБМЕНА!!!\01. БЮД\Размещение на сайте\Аналитические отчеты\2024\[ГП на 01.10.2024.xlsx]Респ на 1.10.2024г '!$A$9:$E$83,5,0)</f>
    </nc>
  </rcc>
  <rcc rId="2126" sId="1">
    <nc r="C52">
      <f>VLOOKUP(A52,'X:\_ДЛЯ ОБМЕНА!!!\01. БЮД\Размещение на сайте\Аналитические отчеты\2024\[ГП на 01.10.2024.xlsx]Респ на 1.10.2024г '!$A$9:$E$83,5,0)</f>
    </nc>
  </rcc>
  <rcc rId="2127" sId="1">
    <nc r="C53">
      <f>VLOOKUP(A53,'X:\_ДЛЯ ОБМЕНА!!!\01. БЮД\Размещение на сайте\Аналитические отчеты\2024\[ГП на 01.10.2024.xlsx]Респ на 1.10.2024г '!$A$9:$E$83,5,0)</f>
    </nc>
  </rcc>
  <rcc rId="2128" sId="1">
    <nc r="C54">
      <f>VLOOKUP(A54,'X:\_ДЛЯ ОБМЕНА!!!\01. БЮД\Размещение на сайте\Аналитические отчеты\2024\[ГП на 01.10.2024.xlsx]Респ на 1.10.2024г '!$A$9:$E$83,5,0)</f>
    </nc>
  </rcc>
  <rcc rId="2129" sId="1">
    <nc r="C55">
      <f>VLOOKUP(A55,'X:\_ДЛЯ ОБМЕНА!!!\01. БЮД\Размещение на сайте\Аналитические отчеты\2024\[ГП на 01.10.2024.xlsx]Респ на 1.10.2024г '!$A$9:$E$83,5,0)</f>
    </nc>
  </rcc>
  <rcc rId="2130" sId="1">
    <nc r="C56">
      <f>VLOOKUP(A56,'X:\_ДЛЯ ОБМЕНА!!!\01. БЮД\Размещение на сайте\Аналитические отчеты\2024\[ГП на 01.10.2024.xlsx]Респ на 1.10.2024г '!$A$9:$E$83,5,0)</f>
    </nc>
  </rcc>
  <rcc rId="2131" sId="1">
    <nc r="C57">
      <f>VLOOKUP(A57,'X:\_ДЛЯ ОБМЕНА!!!\01. БЮД\Размещение на сайте\Аналитические отчеты\2024\[ГП на 01.10.2024.xlsx]Респ на 1.10.2024г '!$A$9:$E$83,5,0)</f>
    </nc>
  </rcc>
  <rcc rId="2132" sId="1">
    <nc r="C58">
      <f>VLOOKUP(A58,'X:\_ДЛЯ ОБМЕНА!!!\01. БЮД\Размещение на сайте\Аналитические отчеты\2024\[ГП на 01.10.2024.xlsx]Респ на 1.10.2024г '!$A$9:$E$83,5,0)</f>
    </nc>
  </rcc>
  <rcc rId="2133" sId="1">
    <nc r="C59">
      <f>VLOOKUP(A59,'X:\_ДЛЯ ОБМЕНА!!!\01. БЮД\Размещение на сайте\Аналитические отчеты\2024\[ГП на 01.10.2024.xlsx]Респ на 1.10.2024г '!$A$9:$E$83,5,0)</f>
    </nc>
  </rcc>
  <rcc rId="2134" sId="1">
    <nc r="C60">
      <f>VLOOKUP(A60,'X:\_ДЛЯ ОБМЕНА!!!\01. БЮД\Размещение на сайте\Аналитические отчеты\2024\[ГП на 01.10.2024.xlsx]Респ на 1.10.2024г '!$A$9:$E$83,5,0)</f>
    </nc>
  </rcc>
  <rcc rId="2135" sId="1">
    <nc r="C61">
      <f>VLOOKUP(A61,'X:\_ДЛЯ ОБМЕНА!!!\01. БЮД\Размещение на сайте\Аналитические отчеты\2024\[ГП на 01.10.2024.xlsx]Респ на 1.10.2024г '!$A$9:$E$83,5,0)</f>
    </nc>
  </rcc>
  <rcc rId="2136" sId="1">
    <nc r="C62">
      <f>VLOOKUP(A62,'X:\_ДЛЯ ОБМЕНА!!!\01. БЮД\Размещение на сайте\Аналитические отчеты\2024\[ГП на 01.10.2024.xlsx]Респ на 1.10.2024г '!$A$9:$E$83,5,0)</f>
    </nc>
  </rcc>
  <rcc rId="2137" sId="1">
    <nc r="C63">
      <f>VLOOKUP(A63,'X:\_ДЛЯ ОБМЕНА!!!\01. БЮД\Размещение на сайте\Аналитические отчеты\2024\[ГП на 01.10.2024.xlsx]Респ на 1.10.2024г '!$A$9:$E$83,5,0)</f>
    </nc>
  </rcc>
  <rcc rId="2138" sId="1">
    <nc r="C64">
      <f>VLOOKUP(A64,'X:\_ДЛЯ ОБМЕНА!!!\01. БЮД\Размещение на сайте\Аналитические отчеты\2024\[ГП на 01.10.2024.xlsx]Респ на 1.10.2024г '!$A$9:$E$83,5,0)</f>
    </nc>
  </rcc>
  <rcc rId="2139" sId="1">
    <nc r="C65">
      <f>VLOOKUP(A65,'X:\_ДЛЯ ОБМЕНА!!!\01. БЮД\Размещение на сайте\Аналитические отчеты\2024\[ГП на 01.10.2024.xlsx]Респ на 1.10.2024г '!$A$9:$E$83,5,0)</f>
    </nc>
  </rcc>
  <rcc rId="2140" sId="1">
    <nc r="C66">
      <f>VLOOKUP(A66,'X:\_ДЛЯ ОБМЕНА!!!\01. БЮД\Размещение на сайте\Аналитические отчеты\2024\[ГП на 01.10.2024.xlsx]Респ на 1.10.2024г '!$A$9:$E$83,5,0)</f>
    </nc>
  </rcc>
  <rcc rId="2141" sId="1">
    <nc r="C67">
      <f>VLOOKUP(A67,'X:\_ДЛЯ ОБМЕНА!!!\01. БЮД\Размещение на сайте\Аналитические отчеты\2024\[ГП на 01.10.2024.xlsx]Респ на 1.10.2024г '!$A$9:$E$83,5,0)</f>
    </nc>
  </rcc>
  <rcc rId="2142" sId="1">
    <nc r="C68">
      <f>VLOOKUP(A68,'X:\_ДЛЯ ОБМЕНА!!!\01. БЮД\Размещение на сайте\Аналитические отчеты\2024\[ГП на 01.10.2024.xlsx]Респ на 1.10.2024г '!$A$9:$E$83,5,0)</f>
    </nc>
  </rcc>
  <rcc rId="2143" sId="1">
    <nc r="C69">
      <f>VLOOKUP(A69,'X:\_ДЛЯ ОБМЕНА!!!\01. БЮД\Размещение на сайте\Аналитические отчеты\2024\[ГП на 01.10.2024.xlsx]Респ на 1.10.2024г '!$A$9:$E$83,5,0)</f>
    </nc>
  </rcc>
  <rcc rId="2144" sId="1">
    <nc r="C70">
      <f>VLOOKUP(A70,'X:\_ДЛЯ ОБМЕНА!!!\01. БЮД\Размещение на сайте\Аналитические отчеты\2024\[ГП на 01.10.2024.xlsx]Респ на 1.10.2024г '!$A$9:$E$83,5,0)</f>
    </nc>
  </rcc>
  <rcc rId="2145" sId="1">
    <nc r="C71">
      <f>VLOOKUP(A71,'X:\_ДЛЯ ОБМЕНА!!!\01. БЮД\Размещение на сайте\Аналитические отчеты\2024\[ГП на 01.10.2024.xlsx]Респ на 1.10.2024г '!$A$9:$E$83,5,0)</f>
    </nc>
  </rcc>
  <rcc rId="2146" sId="1">
    <nc r="C72">
      <f>VLOOKUP(A72,'X:\_ДЛЯ ОБМЕНА!!!\01. БЮД\Размещение на сайте\Аналитические отчеты\2024\[ГП на 01.10.2024.xlsx]Респ на 1.10.2024г '!$A$9:$E$83,5,0)</f>
    </nc>
  </rcc>
  <rcc rId="2147" sId="1">
    <nc r="C73">
      <f>VLOOKUP(A73,'X:\_ДЛЯ ОБМЕНА!!!\01. БЮД\Размещение на сайте\Аналитические отчеты\2024\[ГП на 01.10.2024.xlsx]Респ на 1.10.2024г '!$A$9:$E$83,5,0)</f>
    </nc>
  </rcc>
  <rcc rId="2148" sId="1">
    <nc r="C74">
      <f>VLOOKUP(A74,'X:\_ДЛЯ ОБМЕНА!!!\01. БЮД\Размещение на сайте\Аналитические отчеты\2024\[ГП на 01.10.2024.xlsx]Респ на 1.10.2024г '!$A$9:$E$83,5,0)</f>
    </nc>
  </rcc>
  <rcc rId="2149" sId="1">
    <nc r="C75">
      <f>VLOOKUP(A75,'X:\_ДЛЯ ОБМЕНА!!!\01. БЮД\Размещение на сайте\Аналитические отчеты\2024\[ГП на 01.10.2024.xlsx]Респ на 1.10.2024г '!$A$9:$E$83,5,0)</f>
    </nc>
  </rcc>
  <rcc rId="2150" sId="1">
    <nc r="C76">
      <f>VLOOKUP(A76,'X:\_ДЛЯ ОБМЕНА!!!\01. БЮД\Размещение на сайте\Аналитические отчеты\2024\[ГП на 01.10.2024.xlsx]Респ на 1.10.2024г '!$A$9:$E$83,5,0)</f>
    </nc>
  </rcc>
  <rcc rId="2151" sId="1">
    <nc r="C77">
      <f>VLOOKUP(A77,'X:\_ДЛЯ ОБМЕНА!!!\01. БЮД\Размещение на сайте\Аналитические отчеты\2024\[ГП на 01.10.2024.xlsx]Респ на 1.10.2024г '!$A$9:$E$83,5,0)</f>
    </nc>
  </rcc>
  <rcc rId="2152" sId="1">
    <nc r="C78">
      <f>VLOOKUP(A78,'X:\_ДЛЯ ОБМЕНА!!!\01. БЮД\Размещение на сайте\Аналитические отчеты\2024\[ГП на 01.10.2024.xlsx]Респ на 1.10.2024г '!$A$9:$E$83,5,0)</f>
    </nc>
  </rcc>
  <rcc rId="2153" sId="1">
    <nc r="C79">
      <f>VLOOKUP(A79,'X:\_ДЛЯ ОБМЕНА!!!\01. БЮД\Размещение на сайте\Аналитические отчеты\2024\[ГП на 01.10.2024.xlsx]Респ на 1.10.2024г '!$A$9:$E$83,5,0)</f>
    </nc>
  </rcc>
  <rcc rId="2154" sId="1" numFmtId="4">
    <oc r="C9">
      <f>VLOOKUP(A9,'X:\_ДЛЯ ОБМЕНА!!!\01. БЮД\Размещение на сайте\Аналитические отчеты\2024\[ГП на 01.10.2024.xlsx]Респ на 1.10.2024г '!$A$9:$E$83,5,0)</f>
    </oc>
    <nc r="C9">
      <v>14660716.194089999</v>
    </nc>
  </rcc>
  <rcc rId="2155" sId="1" numFmtId="4">
    <oc r="C10">
      <f>VLOOKUP(A10,'X:\_ДЛЯ ОБМЕНА!!!\01. БЮД\Размещение на сайте\Аналитические отчеты\2024\[ГП на 01.10.2024.xlsx]Респ на 1.10.2024г '!$A$9:$E$83,5,0)</f>
    </oc>
    <nc r="C10">
      <v>12145282.514859999</v>
    </nc>
  </rcc>
  <rcc rId="2156" sId="1" numFmtId="4">
    <oc r="C11">
      <f>VLOOKUP(A11,'X:\_ДЛЯ ОБМЕНА!!!\01. БЮД\Размещение на сайте\Аналитические отчеты\2024\[ГП на 01.10.2024.xlsx]Респ на 1.10.2024г '!$A$9:$E$83,5,0)</f>
    </oc>
    <nc r="C11">
      <v>2020975.9921199998</v>
    </nc>
  </rcc>
  <rcc rId="2157" sId="1" numFmtId="4">
    <oc r="C12">
      <f>VLOOKUP(A12,'X:\_ДЛЯ ОБМЕНА!!!\01. БЮД\Размещение на сайте\Аналитические отчеты\2024\[ГП на 01.10.2024.xlsx]Респ на 1.10.2024г '!$A$9:$E$83,5,0)</f>
    </oc>
    <nc r="C12">
      <v>1979792.1610300001</v>
    </nc>
  </rcc>
  <rcc rId="2158" sId="1" numFmtId="4">
    <oc r="C13">
      <f>VLOOKUP(A13,'X:\_ДЛЯ ОБМЕНА!!!\01. БЮД\Размещение на сайте\Аналитические отчеты\2024\[ГП на 01.10.2024.xlsx]Респ на 1.10.2024г '!$A$9:$E$83,5,0)</f>
    </oc>
    <nc r="C13">
      <v>1982933.3316900001</v>
    </nc>
  </rcc>
  <rcc rId="2159" sId="1">
    <nc r="C14" t="e">
      <v>#N/A</v>
    </nc>
  </rcc>
  <rcc rId="2160" sId="1" numFmtId="4">
    <oc r="C15">
      <f>VLOOKUP(A15,'X:\_ДЛЯ ОБМЕНА!!!\01. БЮД\Размещение на сайте\Аналитические отчеты\2024\[ГП на 01.10.2024.xlsx]Респ на 1.10.2024г '!$A$9:$E$83,5,0)</f>
    </oc>
    <nc r="C15">
      <v>3834992.7246500002</v>
    </nc>
  </rcc>
  <rcc rId="2161" sId="1">
    <nc r="C16" t="e">
      <v>#VALUE!</v>
    </nc>
  </rcc>
  <rcc rId="2162" sId="1">
    <nc r="C17" t="e">
      <v>#VALUE!</v>
    </nc>
  </rcc>
  <rcc rId="2163" sId="1" numFmtId="4">
    <oc r="C18">
      <f>VLOOKUP(A18,'X:\_ДЛЯ ОБМЕНА!!!\01. БЮД\Размещение на сайте\Аналитические отчеты\2024\[ГП на 01.10.2024.xlsx]Респ на 1.10.2024г '!$A$9:$E$83,5,0)</f>
    </oc>
    <nc r="C18">
      <v>92510.566299999991</v>
    </nc>
  </rcc>
  <rcc rId="2164" sId="1">
    <nc r="C19" t="e">
      <v>#VALUE!</v>
    </nc>
  </rcc>
  <rcc rId="2165" sId="1">
    <nc r="C20" t="e">
      <v>#VALUE!</v>
    </nc>
  </rcc>
  <rcc rId="2166" sId="1">
    <nc r="C21" t="e">
      <v>#VALUE!</v>
    </nc>
  </rcc>
  <rcc rId="2167" sId="1">
    <nc r="C22" t="e">
      <v>#VALUE!</v>
    </nc>
  </rcc>
  <rcc rId="2168" sId="1">
    <nc r="C23" t="e">
      <v>#VALUE!</v>
    </nc>
  </rcc>
  <rcc rId="2169" sId="1">
    <nc r="C24" t="e">
      <v>#VALUE!</v>
    </nc>
  </rcc>
  <rcc rId="2170" sId="1" numFmtId="4">
    <oc r="C25">
      <f>VLOOKUP(A25,'X:\_ДЛЯ ОБМЕНА!!!\01. БЮД\Размещение на сайте\Аналитические отчеты\2024\[ГП на 01.10.2024.xlsx]Респ на 1.10.2024г '!$A$9:$E$83,5,0)</f>
    </oc>
    <nc r="C25">
      <v>3095261.89157</v>
    </nc>
  </rcc>
  <rcc rId="2171" sId="1" numFmtId="4">
    <oc r="C26">
      <f>VLOOKUP(A26,'X:\_ДЛЯ ОБМЕНА!!!\01. БЮД\Размещение на сайте\Аналитические отчеты\2024\[ГП на 01.10.2024.xlsx]Респ на 1.10.2024г '!$A$9:$E$83,5,0)</f>
    </oc>
    <nc r="C26">
      <v>3095261.89157</v>
    </nc>
  </rcc>
  <rcc rId="2172" sId="1" numFmtId="4">
    <oc r="C27">
      <f>VLOOKUP(A27,'X:\_ДЛЯ ОБМЕНА!!!\01. БЮД\Размещение на сайте\Аналитические отчеты\2024\[ГП на 01.10.2024.xlsx]Респ на 1.10.2024г '!$A$9:$E$83,5,0)</f>
    </oc>
    <nc r="C27">
      <v>929420.45044000028</v>
    </nc>
  </rcc>
  <rcc rId="2173" sId="1" numFmtId="4">
    <oc r="C28">
      <f>VLOOKUP(A28,'X:\_ДЛЯ ОБМЕНА!!!\01. БЮД\Размещение на сайте\Аналитические отчеты\2024\[ГП на 01.10.2024.xlsx]Респ на 1.10.2024г '!$A$9:$E$83,5,0)</f>
    </oc>
    <nc r="C28">
      <v>2165841.4411299997</v>
    </nc>
  </rcc>
  <rcc rId="2174" sId="1" numFmtId="4">
    <oc r="C29">
      <f>VLOOKUP(A29,'X:\_ДЛЯ ОБМЕНА!!!\01. БЮД\Размещение на сайте\Аналитические отчеты\2024\[ГП на 01.10.2024.xlsx]Респ на 1.10.2024г '!$A$9:$E$83,5,0)</f>
    </oc>
    <nc r="C29">
      <v>1540492.1778699998</v>
    </nc>
  </rcc>
  <rcc rId="2175" sId="1" numFmtId="4">
    <oc r="C30">
      <f>VLOOKUP(A30,'X:\_ДЛЯ ОБМЕНА!!!\01. БЮД\Размещение на сайте\Аналитические отчеты\2024\[ГП на 01.10.2024.xlsx]Респ на 1.10.2024г '!$A$9:$E$83,5,0)</f>
    </oc>
    <nc r="C30">
      <v>1466721.3687100001</v>
    </nc>
  </rcc>
  <rcc rId="2176" sId="1" numFmtId="4">
    <oc r="C31">
      <f>VLOOKUP(A31,'X:\_ДЛЯ ОБМЕНА!!!\01. БЮД\Размещение на сайте\Аналитические отчеты\2024\[ГП на 01.10.2024.xlsx]Респ на 1.10.2024г '!$A$9:$E$83,5,0)</f>
    </oc>
    <nc r="C31">
      <v>685217.87474</v>
    </nc>
  </rcc>
  <rcc rId="2177" sId="1" numFmtId="4">
    <oc r="C32">
      <f>VLOOKUP(A32,'X:\_ДЛЯ ОБМЕНА!!!\01. БЮД\Размещение на сайте\Аналитические отчеты\2024\[ГП на 01.10.2024.xlsx]Респ на 1.10.2024г '!$A$9:$E$83,5,0)</f>
    </oc>
    <nc r="C32">
      <v>781471.47139999992</v>
    </nc>
  </rcc>
  <rcc rId="2178" sId="1" numFmtId="4">
    <oc r="C33">
      <f>VLOOKUP(A33,'X:\_ДЛЯ ОБМЕНА!!!\01. БЮД\Размещение на сайте\Аналитические отчеты\2024\[ГП на 01.10.2024.xlsx]Респ на 1.10.2024г '!$A$9:$E$83,5,0)</f>
    </oc>
    <nc r="C33">
      <v>32.022570000000002</v>
    </nc>
  </rcc>
  <rcc rId="2179" sId="1" numFmtId="4">
    <oc r="C34">
      <f>VLOOKUP(A34,'X:\_ДЛЯ ОБМЕНА!!!\01. БЮД\Размещение на сайте\Аналитические отчеты\2024\[ГП на 01.10.2024.xlsx]Респ на 1.10.2024г '!$A$9:$E$83,5,0)</f>
    </oc>
    <nc r="C34">
      <v>0</v>
    </nc>
  </rcc>
  <rcc rId="2180" sId="1" numFmtId="4">
    <oc r="C35">
      <f>VLOOKUP(A35,'X:\_ДЛЯ ОБМЕНА!!!\01. БЮД\Размещение на сайте\Аналитические отчеты\2024\[ГП на 01.10.2024.xlsx]Респ на 1.10.2024г '!$A$9:$E$83,5,0)</f>
    </oc>
    <nc r="C35">
      <v>73770.80915999999</v>
    </nc>
  </rcc>
  <rcc rId="2181" sId="1" numFmtId="4">
    <oc r="C36">
      <f>VLOOKUP(A36,'X:\_ДЛЯ ОБМЕНА!!!\01. БЮД\Размещение на сайте\Аналитические отчеты\2024\[ГП на 01.10.2024.xlsx]Респ на 1.10.2024г '!$A$9:$E$83,5,0)</f>
    </oc>
    <nc r="C36">
      <v>1576295.7771000001</v>
    </nc>
  </rcc>
  <rcc rId="2182" sId="1" numFmtId="4">
    <oc r="C37">
      <f>VLOOKUP(A37,'X:\_ДЛЯ ОБМЕНА!!!\01. БЮД\Размещение на сайте\Аналитические отчеты\2024\[ГП на 01.10.2024.xlsx]Респ на 1.10.2024г '!$A$9:$E$83,5,0)</f>
    </oc>
    <nc r="C37">
      <v>1300897.02318</v>
    </nc>
  </rcc>
  <rcc rId="2183" sId="1" numFmtId="4">
    <oc r="C38">
      <f>VLOOKUP(A38,'X:\_ДЛЯ ОБМЕНА!!!\01. БЮД\Размещение на сайте\Аналитические отчеты\2024\[ГП на 01.10.2024.xlsx]Респ на 1.10.2024г '!$A$9:$E$83,5,0)</f>
    </oc>
    <nc r="C38">
      <v>270995.75391999999</v>
    </nc>
  </rcc>
  <rcc rId="2184" sId="1" numFmtId="4">
    <oc r="C39">
      <f>VLOOKUP(A39,'X:\_ДЛЯ ОБМЕНА!!!\01. БЮД\Размещение на сайте\Аналитические отчеты\2024\[ГП на 01.10.2024.xlsx]Респ на 1.10.2024г '!$A$9:$E$83,5,0)</f>
    </oc>
    <nc r="C39">
      <v>4403</v>
    </nc>
  </rcc>
  <rcc rId="2185" sId="1" numFmtId="4">
    <oc r="C40">
      <f>VLOOKUP(A40,'X:\_ДЛЯ ОБМЕНА!!!\01. БЮД\Размещение на сайте\Аналитические отчеты\2024\[ГП на 01.10.2024.xlsx]Респ на 1.10.2024г '!$A$9:$E$83,5,0)</f>
    </oc>
    <nc r="C40">
      <v>16148.79514</v>
    </nc>
  </rcc>
  <rcc rId="2186" sId="1" numFmtId="4">
    <oc r="C41">
      <f>VLOOKUP(A41,'X:\_ДЛЯ ОБМЕНА!!!\01. БЮД\Размещение на сайте\Аналитические отчеты\2024\[ГП на 01.10.2024.xlsx]Респ на 1.10.2024г '!$A$9:$E$83,5,0)</f>
    </oc>
    <nc r="C41">
      <v>15874.51411</v>
    </nc>
  </rcc>
  <rcc rId="2187" sId="1" numFmtId="4">
    <oc r="C42">
      <f>VLOOKUP(A42,'X:\_ДЛЯ ОБМЕНА!!!\01. БЮД\Размещение на сайте\Аналитические отчеты\2024\[ГП на 01.10.2024.xlsx]Респ на 1.10.2024г '!$A$9:$E$83,5,0)</f>
    </oc>
    <nc r="C42">
      <v>0</v>
    </nc>
  </rcc>
  <rcc rId="2188" sId="1" numFmtId="4">
    <oc r="C43">
      <f>VLOOKUP(A43,'X:\_ДЛЯ ОБМЕНА!!!\01. БЮД\Размещение на сайте\Аналитические отчеты\2024\[ГП на 01.10.2024.xlsx]Респ на 1.10.2024г '!$A$9:$E$83,5,0)</f>
    </oc>
    <nc r="C43">
      <v>274.28103000000004</v>
    </nc>
  </rcc>
  <rcc rId="2189" sId="1" numFmtId="4">
    <oc r="C44">
      <f>VLOOKUP(A44,'X:\_ДЛЯ ОБМЕНА!!!\01. БЮД\Размещение на сайте\Аналитические отчеты\2024\[ГП на 01.10.2024.xlsx]Респ на 1.10.2024г '!$A$9:$E$83,5,0)</f>
    </oc>
    <nc r="C44">
      <v>61096.903189999997</v>
    </nc>
  </rcc>
  <rcc rId="2190" sId="1" numFmtId="4">
    <oc r="C45">
      <f>VLOOKUP(A45,'X:\_ДЛЯ ОБМЕНА!!!\01. БЮД\Размещение на сайте\Аналитические отчеты\2024\[ГП на 01.10.2024.xlsx]Респ на 1.10.2024г '!$A$9:$E$83,5,0)</f>
    </oc>
    <nc r="C45">
      <v>0</v>
    </nc>
  </rcc>
  <rcc rId="2191" sId="1">
    <nc r="C46" t="e">
      <v>#VALUE!</v>
    </nc>
  </rcc>
  <rcc rId="2192" sId="1" numFmtId="4">
    <oc r="C47">
      <f>VLOOKUP(A47,'X:\_ДЛЯ ОБМЕНА!!!\01. БЮД\Размещение на сайте\Аналитические отчеты\2024\[ГП на 01.10.2024.xlsx]Респ на 1.10.2024г '!$A$9:$E$83,5,0)</f>
    </oc>
    <nc r="C47">
      <v>5650.0505000000003</v>
    </nc>
  </rcc>
  <rcc rId="2193" sId="1" numFmtId="4">
    <oc r="C48">
      <f>VLOOKUP(A48,'X:\_ДЛЯ ОБМЕНА!!!\01. БЮД\Размещение на сайте\Аналитические отчеты\2024\[ГП на 01.10.2024.xlsx]Респ на 1.10.2024г '!$A$9:$E$83,5,0)</f>
    </oc>
    <nc r="C48">
      <v>55442.42757</v>
    </nc>
  </rcc>
  <rcc rId="2194" sId="1" numFmtId="4">
    <oc r="C49">
      <f>VLOOKUP(A49,'X:\_ДЛЯ ОБМЕНА!!!\01. БЮД\Размещение на сайте\Аналитические отчеты\2024\[ГП на 01.10.2024.xlsx]Респ на 1.10.2024г '!$A$9:$E$83,5,0)</f>
    </oc>
    <nc r="C49">
      <v>18.253220000000002</v>
    </nc>
  </rcc>
  <rcc rId="2195" sId="1" numFmtId="4">
    <oc r="C50">
      <f>VLOOKUP(A50,'X:\_ДЛЯ ОБМЕНА!!!\01. БЮД\Размещение на сайте\Аналитические отчеты\2024\[ГП на 01.10.2024.xlsx]Респ на 1.10.2024г '!$A$9:$E$83,5,0)</f>
    </oc>
    <nc r="C50">
      <v>0.5595</v>
    </nc>
  </rcc>
  <rcc rId="2196" sId="1" numFmtId="4">
    <oc r="C51">
      <f>VLOOKUP(A51,'X:\_ДЛЯ ОБМЕНА!!!\01. БЮД\Размещение на сайте\Аналитические отчеты\2024\[ГП на 01.10.2024.xlsx]Респ на 1.10.2024г '!$A$9:$E$83,5,0)</f>
    </oc>
    <nc r="C51">
      <v>0</v>
    </nc>
  </rcc>
  <rcc rId="2197" sId="1" numFmtId="4">
    <oc r="C52">
      <f>VLOOKUP(A52,'X:\_ДЛЯ ОБМЕНА!!!\01. БЮД\Размещение на сайте\Аналитические отчеты\2024\[ГП на 01.10.2024.xlsx]Респ на 1.10.2024г '!$A$9:$E$83,5,0)</f>
    </oc>
    <nc r="C52">
      <v>1576295.7771000001</v>
    </nc>
  </rcc>
  <rcc rId="2198" sId="1" numFmtId="4">
    <oc r="C53">
      <f>VLOOKUP(A53,'X:\_ДЛЯ ОБМЕНА!!!\01. БЮД\Размещение на сайте\Аналитические отчеты\2024\[ГП на 01.10.2024.xlsx]Респ на 1.10.2024г '!$A$9:$E$83,5,0)</f>
    </oc>
    <nc r="C53">
      <v>0</v>
    </nc>
  </rcc>
  <rcc rId="2199" sId="1" numFmtId="4">
    <oc r="C54">
      <f>VLOOKUP(A54,'X:\_ДЛЯ ОБМЕНА!!!\01. БЮД\Размещение на сайте\Аналитические отчеты\2024\[ГП на 01.10.2024.xlsx]Респ на 1.10.2024г '!$A$9:$E$83,5,0)</f>
    </oc>
    <nc r="C54">
      <v>2515433.6792300004</v>
    </nc>
  </rcc>
  <rcc rId="2200" sId="1" numFmtId="4">
    <oc r="C55">
      <f>VLOOKUP(A55,'X:\_ДЛЯ ОБМЕНА!!!\01. БЮД\Размещение на сайте\Аналитические отчеты\2024\[ГП на 01.10.2024.xlsx]Респ на 1.10.2024г '!$A$9:$E$83,5,0)</f>
    </oc>
    <nc r="C55">
      <v>1360670.1354700001</v>
    </nc>
  </rcc>
  <rcc rId="2201" sId="1" numFmtId="4">
    <oc r="C56">
      <f>VLOOKUP(A56,'X:\_ДЛЯ ОБМЕНА!!!\01. БЮД\Размещение на сайте\Аналитические отчеты\2024\[ГП на 01.10.2024.xlsx]Респ на 1.10.2024г '!$A$9:$E$83,5,0)</f>
    </oc>
    <nc r="C56">
      <v>3556.0631200000003</v>
    </nc>
  </rcc>
  <rcc rId="2202" sId="1" numFmtId="4">
    <oc r="C57">
      <f>VLOOKUP(A57,'X:\_ДЛЯ ОБМЕНА!!!\01. БЮД\Размещение на сайте\Аналитические отчеты\2024\[ГП на 01.10.2024.xlsx]Респ на 1.10.2024г '!$A$9:$E$83,5,0)</f>
    </oc>
    <nc r="C57">
      <v>279281.99099000002</v>
    </nc>
  </rcc>
  <rcc rId="2203" sId="1" numFmtId="4">
    <oc r="C58">
      <f>VLOOKUP(A58,'X:\_ДЛЯ ОБМЕНА!!!\01. БЮД\Размещение на сайте\Аналитические отчеты\2024\[ГП на 01.10.2024.xlsx]Респ на 1.10.2024г '!$A$9:$E$83,5,0)</f>
    </oc>
    <nc r="C58">
      <v>2636.29223</v>
    </nc>
  </rcc>
  <rcc rId="2204" sId="1" numFmtId="4">
    <oc r="C59">
      <f>VLOOKUP(A59,'X:\_ДЛЯ ОБМЕНА!!!\01. БЮД\Размещение на сайте\Аналитические отчеты\2024\[ГП на 01.10.2024.xlsx]Респ на 1.10.2024г '!$A$9:$E$83,5,0)</f>
    </oc>
    <nc r="C59">
      <v>34.371000000000002</v>
    </nc>
  </rcc>
  <rcc rId="2205" sId="1" numFmtId="4">
    <oc r="C60">
      <f>VLOOKUP(A60,'X:\_ДЛЯ ОБМЕНА!!!\01. БЮД\Размещение на сайте\Аналитические отчеты\2024\[ГП на 01.10.2024.xlsx]Респ на 1.10.2024г '!$A$9:$E$83,5,0)</f>
    </oc>
    <nc r="C60">
      <v>846805.52150999999</v>
    </nc>
  </rcc>
  <rcc rId="2206" sId="1" numFmtId="4">
    <oc r="C61">
      <f>VLOOKUP(A61,'X:\_ДЛЯ ОБМЕНА!!!\01. БЮД\Размещение на сайте\Аналитические отчеты\2024\[ГП на 01.10.2024.xlsx]Респ на 1.10.2024г '!$A$9:$E$83,5,0)</f>
    </oc>
    <nc r="C61">
      <v>22449.304909999999</v>
    </nc>
  </rcc>
  <rcc rId="2207" sId="1" numFmtId="4">
    <oc r="C62">
      <f>VLOOKUP(A62,'X:\_ДЛЯ ОБМЕНА!!!\01. БЮД\Размещение на сайте\Аналитические отчеты\2024\[ГП на 01.10.2024.xlsx]Респ на 1.10.2024г '!$A$9:$E$83,5,0)</f>
    </oc>
    <nc r="C62">
      <v>31004597.298730001</v>
    </nc>
  </rcc>
  <rcc rId="2208" sId="1" numFmtId="4">
    <oc r="C63">
      <f>VLOOKUP(A63,'X:\_ДЛЯ ОБМЕНА!!!\01. БЮД\Размещение на сайте\Аналитические отчеты\2024\[ГП на 01.10.2024.xlsx]Респ на 1.10.2024г '!$A$9:$E$83,5,0)</f>
    </oc>
    <nc r="C63">
      <v>30901303.669200003</v>
    </nc>
  </rcc>
  <rcc rId="2209" sId="1" numFmtId="4">
    <oc r="C64">
      <f>VLOOKUP(A64,'X:\_ДЛЯ ОБМЕНА!!!\01. БЮД\Размещение на сайте\Аналитические отчеты\2024\[ГП на 01.10.2024.xlsx]Респ на 1.10.2024г '!$A$9:$E$83,5,0)</f>
    </oc>
    <nc r="C64">
      <v>16308461.200000001</v>
    </nc>
  </rcc>
  <rcc rId="2210" sId="1" numFmtId="4">
    <oc r="C65">
      <f>VLOOKUP(A65,'X:\_ДЛЯ ОБМЕНА!!!\01. БЮД\Размещение на сайте\Аналитические отчеты\2024\[ГП на 01.10.2024.xlsx]Респ на 1.10.2024г '!$A$9:$E$83,5,0)</f>
    </oc>
    <nc r="C65">
      <v>15160198.5</v>
    </nc>
  </rcc>
  <rcc rId="2211" sId="1" numFmtId="4">
    <oc r="C66">
      <f>VLOOKUP(A66,'X:\_ДЛЯ ОБМЕНА!!!\01. БЮД\Размещение на сайте\Аналитические отчеты\2024\[ГП на 01.10.2024.xlsx]Респ на 1.10.2024г '!$A$9:$E$83,5,0)</f>
    </oc>
    <nc r="C66">
      <v>0</v>
    </nc>
  </rcc>
  <rcc rId="2212" sId="1" numFmtId="4">
    <oc r="C67">
      <f>VLOOKUP(A67,'X:\_ДЛЯ ОБМЕНА!!!\01. БЮД\Размещение на сайте\Аналитические отчеты\2024\[ГП на 01.10.2024.xlsx]Респ на 1.10.2024г '!$A$9:$E$83,5,0)</f>
    </oc>
    <nc r="C67">
      <v>1011087.9</v>
    </nc>
  </rcc>
  <rcc rId="2213" sId="1" numFmtId="4">
    <oc r="C68">
      <f>VLOOKUP(A68,'X:\_ДЛЯ ОБМЕНА!!!\01. БЮД\Размещение на сайте\Аналитические отчеты\2024\[ГП на 01.10.2024.xlsx]Респ на 1.10.2024г '!$A$9:$E$83,5,0)</f>
    </oc>
    <nc r="C68">
      <v>0</v>
    </nc>
  </rcc>
  <rcc rId="2214" sId="1" numFmtId="4">
    <oc r="C69">
      <f>VLOOKUP(A69,'X:\_ДЛЯ ОБМЕНА!!!\01. БЮД\Размещение на сайте\Аналитические отчеты\2024\[ГП на 01.10.2024.xlsx]Респ на 1.10.2024г '!$A$9:$E$83,5,0)</f>
    </oc>
    <nc r="C69">
      <v>137174.79999999999</v>
    </nc>
  </rcc>
  <rcc rId="2215" sId="1" numFmtId="4">
    <oc r="C70">
      <f>VLOOKUP(A70,'X:\_ДЛЯ ОБМЕНА!!!\01. БЮД\Размещение на сайте\Аналитические отчеты\2024\[ГП на 01.10.2024.xlsx]Респ на 1.10.2024г '!$A$9:$E$83,5,0)</f>
    </oc>
    <nc r="C70">
      <v>0</v>
    </nc>
  </rcc>
  <rcc rId="2216" sId="1" numFmtId="4">
    <oc r="C71">
      <f>VLOOKUP(A71,'X:\_ДЛЯ ОБМЕНА!!!\01. БЮД\Размещение на сайте\Аналитические отчеты\2024\[ГП на 01.10.2024.xlsx]Респ на 1.10.2024г '!$A$9:$E$83,5,0)</f>
    </oc>
    <nc r="C71">
      <v>13130654.408</v>
    </nc>
  </rcc>
  <rcc rId="2217" sId="1" numFmtId="4">
    <oc r="C72">
      <f>VLOOKUP(A72,'X:\_ДЛЯ ОБМЕНА!!!\01. БЮД\Размещение на сайте\Аналитические отчеты\2024\[ГП на 01.10.2024.xlsx]Респ на 1.10.2024г '!$A$9:$E$83,5,0)</f>
    </oc>
    <nc r="C72">
      <v>909772.76157000009</v>
    </nc>
  </rcc>
  <rcc rId="2218" sId="1" numFmtId="4">
    <oc r="C73">
      <f>VLOOKUP(A73,'X:\_ДЛЯ ОБМЕНА!!!\01. БЮД\Размещение на сайте\Аналитические отчеты\2024\[ГП на 01.10.2024.xlsx]Респ на 1.10.2024г '!$A$9:$E$83,5,0)</f>
    </oc>
    <nc r="C73">
      <v>552415.29963000002</v>
    </nc>
  </rcc>
  <rcc rId="2219" sId="1" numFmtId="4">
    <oc r="C74">
      <f>VLOOKUP(A74,'X:\_ДЛЯ ОБМЕНА!!!\01. БЮД\Размещение на сайте\Аналитические отчеты\2024\[ГП на 01.10.2024.xlsx]Респ на 1.10.2024г '!$A$9:$E$83,5,0)</f>
    </oc>
    <nc r="C74">
      <v>85960.714420000004</v>
    </nc>
  </rcc>
  <rcc rId="2220" sId="1" numFmtId="4">
    <oc r="C75">
      <f>VLOOKUP(A75,'X:\_ДЛЯ ОБМЕНА!!!\01. БЮД\Размещение на сайте\Аналитические отчеты\2024\[ГП на 01.10.2024.xlsx]Респ на 1.10.2024г '!$A$9:$E$83,5,0)</f>
    </oc>
    <nc r="C75">
      <v>6717.6850000000004</v>
    </nc>
  </rcc>
  <rcc rId="2221" sId="1" numFmtId="4">
    <oc r="C76">
      <f>VLOOKUP(A76,'X:\_ДЛЯ ОБМЕНА!!!\01. БЮД\Размещение на сайте\Аналитические отчеты\2024\[ГП на 01.10.2024.xlsx]Респ на 1.10.2024г '!$A$9:$E$83,5,0)</f>
    </oc>
    <nc r="C76">
      <v>8103.3427799999999</v>
    </nc>
  </rcc>
  <rcc rId="2222" sId="1" numFmtId="4">
    <oc r="C77">
      <f>VLOOKUP(A77,'X:\_ДЛЯ ОБМЕНА!!!\01. БЮД\Размещение на сайте\Аналитические отчеты\2024\[ГП на 01.10.2024.xlsx]Респ на 1.10.2024г '!$A$9:$E$83,5,0)</f>
    </oc>
    <nc r="C77">
      <v>37937.488689999998</v>
    </nc>
  </rcc>
  <rcc rId="2223" sId="1" numFmtId="4">
    <oc r="C78">
      <f>VLOOKUP(A78,'X:\_ДЛЯ ОБМЕНА!!!\01. БЮД\Размещение на сайте\Аналитические отчеты\2024\[ГП на 01.10.2024.xlsx]Респ на 1.10.2024г '!$A$9:$E$83,5,0)</f>
    </oc>
    <nc r="C78">
      <v>-35425.601360000001</v>
    </nc>
  </rcc>
  <rcc rId="2224" sId="1" numFmtId="4">
    <oc r="C79">
      <f>VLOOKUP(A79,'X:\_ДЛЯ ОБМЕНА!!!\01. БЮД\Размещение на сайте\Аналитические отчеты\2024\[ГП на 01.10.2024.xlsx]Респ на 1.10.2024г '!$A$9:$E$83,5,0)</f>
    </oc>
    <nc r="C79">
      <v>45665313.492820002</v>
    </nc>
  </rcc>
  <rfmt sheetId="1" sqref="C9:C79" start="0" length="2147483647">
    <dxf>
      <font>
        <color auto="1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5" sId="1" numFmtId="4">
    <oc r="C14" t="e">
      <v>#N/A</v>
    </oc>
    <nc r="C14">
      <v>0</v>
    </nc>
  </rcc>
  <rcc rId="2226" sId="1" numFmtId="4">
    <oc r="C16" t="e">
      <v>#VALUE!</v>
    </oc>
    <nc r="C16">
      <v>5034342.0769999996</v>
    </nc>
  </rcc>
  <rcc rId="2227" sId="1" numFmtId="4">
    <oc r="C17" t="e">
      <v>#VALUE!</v>
    </oc>
    <nc r="C17">
      <v>34733.0556</v>
    </nc>
  </rcc>
  <rcc rId="2228" sId="1" numFmtId="4">
    <oc r="C19" t="e">
      <v>#VALUE!</v>
    </oc>
    <nc r="C19">
      <v>198975.61169999998</v>
    </nc>
  </rcc>
  <rcc rId="2229" sId="1">
    <oc r="C20" t="e">
      <v>#VALUE!</v>
    </oc>
    <nc r="C20"/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0" sId="1" numFmtId="4">
    <oc r="C21" t="e">
      <v>#VALUE!</v>
    </oc>
    <nc r="C21">
      <v>198132.74530000001</v>
    </nc>
  </rcc>
  <rcc rId="2231" sId="1" numFmtId="4">
    <oc r="C22" t="e">
      <v>#VALUE!</v>
    </oc>
    <nc r="C22">
      <v>0</v>
    </nc>
  </rcc>
  <rcc rId="2232" sId="1" numFmtId="4">
    <oc r="C23" t="e">
      <v>#VALUE!</v>
    </oc>
    <nc r="C23">
      <v>0</v>
    </nc>
  </rcc>
  <rcc rId="2233" sId="1" numFmtId="4">
    <oc r="C24" t="e">
      <v>#VALUE!</v>
    </oc>
    <nc r="C24">
      <v>0</v>
    </nc>
  </rcc>
  <rcc rId="2234" sId="1" numFmtId="4">
    <oc r="C46" t="e">
      <v>#VALUE!</v>
    </oc>
    <nc r="C46">
      <v>0</v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:C1048576" start="0" length="2147483647">
    <dxf>
      <font>
        <color rgb="FFFF0000"/>
      </font>
    </dxf>
  </rfmt>
  <rcc rId="1393" sId="1">
    <oc r="C7" t="inlineStr">
      <is>
        <t>Факт на 01.07.2024</t>
      </is>
    </oc>
    <nc r="C7" t="inlineStr">
      <is>
        <t>Факт на 01.10.2024</t>
      </is>
    </nc>
  </rcc>
  <rcc rId="1394" sId="1">
    <oc r="A5" t="inlineStr">
      <is>
        <t>по состоянию на 01.07.2025 года</t>
      </is>
    </oc>
    <nc r="A5" t="inlineStr">
      <is>
        <t>по состоянию на 01.10.2025 года</t>
      </is>
    </nc>
  </rcc>
  <rcc rId="1395" sId="1">
    <oc r="K7" t="inlineStr">
      <is>
        <t xml:space="preserve"> Факт на 01.07.2025</t>
      </is>
    </oc>
    <nc r="K7" t="inlineStr">
      <is>
        <t xml:space="preserve"> Факт на 01.10.2025</t>
      </is>
    </nc>
  </rcc>
  <rcc rId="1396" sId="1">
    <oc r="O7" t="inlineStr">
      <is>
        <t xml:space="preserve">темп роста к 01.07.2024 г </t>
      </is>
    </oc>
    <nc r="O7" t="inlineStr">
      <is>
        <t xml:space="preserve">темп роста к 01.10.2024 г </t>
      </is>
    </nc>
  </rcc>
  <rfmt sheetId="1" sqref="H1:M1048576" start="0" length="2147483647">
    <dxf>
      <font>
        <color rgb="FFFF0000"/>
      </font>
    </dxf>
  </rfmt>
  <rcc rId="1397" sId="1">
    <oc r="C81" t="inlineStr">
      <is>
        <t>Факт на 01.07.2024г</t>
      </is>
    </oc>
    <nc r="C81" t="inlineStr">
      <is>
        <t>Факт на 01.10.2024г</t>
      </is>
    </nc>
  </rcc>
  <rcc rId="1398" sId="1">
    <oc r="K81" t="inlineStr">
      <is>
        <t>Исполнено на 01.07. 2025 г</t>
      </is>
    </oc>
    <nc r="K81" t="inlineStr">
      <is>
        <t>Исполнено на 01.10.2025 г</t>
      </is>
    </nc>
  </rcc>
  <rcc rId="1399" sId="1">
    <oc r="O81" t="inlineStr">
      <is>
        <t xml:space="preserve">Темп роста к 01.07.2024 г </t>
      </is>
    </oc>
    <nc r="O81" t="inlineStr">
      <is>
        <t xml:space="preserve">Темп роста к 01.10.2024 г </t>
      </is>
    </nc>
  </rcc>
  <rcc rId="1400" sId="1" numFmtId="4">
    <oc r="H84">
      <v>4238470.7819800004</v>
    </oc>
    <nc r="H84">
      <v>4112612.6679400001</v>
    </nc>
  </rcc>
  <rcc rId="1401" sId="1" numFmtId="4">
    <oc r="H85">
      <v>256845.48293999999</v>
    </oc>
    <nc r="H85">
      <v>281984.84350000002</v>
    </nc>
  </rcc>
  <rcc rId="1402" sId="1" numFmtId="4">
    <oc r="H86">
      <v>205982.76016000001</v>
    </oc>
    <nc r="H86">
      <v>211342.34866999998</v>
    </nc>
  </rcc>
  <rcc rId="1403" sId="1" numFmtId="4">
    <oc r="H87">
      <v>71097.981610000003</v>
    </oc>
    <nc r="H87">
      <v>78327.098709999991</v>
    </nc>
  </rcc>
  <rcc rId="1404" sId="1" numFmtId="4">
    <oc r="H89">
      <v>206421.394</v>
    </oc>
    <nc r="H89">
      <v>226963.4895</v>
    </nc>
  </rcc>
  <rcc rId="1405" sId="1" numFmtId="4">
    <oc r="H92">
      <v>3000</v>
    </oc>
    <nc r="H92">
      <v>2250</v>
    </nc>
  </rcc>
  <rcc rId="1406" sId="1" numFmtId="4">
    <oc r="H93">
      <v>47854.732609999999</v>
    </oc>
    <nc r="H93">
      <v>33650.52261</v>
    </nc>
  </rcc>
  <rcc rId="1407" sId="1" numFmtId="4">
    <oc r="H95">
      <v>3035971.0936599998</v>
    </oc>
    <nc r="H95">
      <v>2866797.02795</v>
    </nc>
  </rcc>
  <rfmt sheetId="1" sqref="H84:H95" start="0" length="2147483647">
    <dxf>
      <font>
        <color theme="1"/>
      </font>
    </dxf>
  </rfmt>
  <rcc rId="1408" sId="1" numFmtId="4">
    <oc r="K84">
      <v>1284489.2542900001</v>
    </oc>
    <nc r="K84">
      <v>2063133.1505999998</v>
    </nc>
  </rcc>
  <rcc rId="1409" sId="1" numFmtId="4">
    <oc r="K85">
      <v>118931.98770999999</v>
    </oc>
    <nc r="K85">
      <v>210371.17413</v>
    </nc>
  </rcc>
  <rcc rId="1410" sId="1" numFmtId="4">
    <oc r="K86">
      <v>102657.51306</v>
    </oc>
    <nc r="K86">
      <v>146789.84959999999</v>
    </nc>
  </rcc>
  <rcc rId="1411" sId="1" numFmtId="4">
    <oc r="K87">
      <v>37028.524619999997</v>
    </oc>
    <nc r="K87">
      <v>61684.341310000003</v>
    </nc>
  </rcc>
  <rcc rId="1412" sId="1" numFmtId="4">
    <oc r="K88">
      <v>174492.91853</v>
    </oc>
    <nc r="K88">
      <v>254551.56819999998</v>
    </nc>
  </rcc>
  <rcc rId="1413" sId="1" numFmtId="4">
    <oc r="K89">
      <v>90800.675049999991</v>
    </oc>
    <nc r="K89">
      <v>147336.67677000002</v>
    </nc>
  </rcc>
  <rcc rId="1414" sId="1" numFmtId="4">
    <oc r="K90">
      <v>31372.49697</v>
    </oc>
    <nc r="K90">
      <v>49708.759090000007</v>
    </nc>
  </rcc>
  <rcc rId="1415" sId="1" numFmtId="4">
    <oc r="K91">
      <v>510</v>
    </oc>
    <nc r="K91">
      <v>4059.9989</v>
    </nc>
  </rcc>
  <rcc rId="1416" sId="1" numFmtId="4">
    <oc r="K92">
      <v>750</v>
    </oc>
    <nc r="K92">
      <v>2250</v>
    </nc>
  </rcc>
  <rcc rId="1417" sId="1" numFmtId="4">
    <oc r="K94">
      <v>800</v>
    </oc>
    <nc r="K94">
      <v>1600</v>
    </nc>
  </rcc>
  <rcc rId="1418" sId="1" numFmtId="4">
    <oc r="K95">
      <v>727145.13835000002</v>
    </oc>
    <nc r="K95">
      <v>1184780.7825999998</v>
    </nc>
  </rcc>
  <rfmt sheetId="1" sqref="K84:K95" start="0" length="2147483647">
    <dxf>
      <font>
        <color theme="1"/>
      </font>
    </dxf>
  </rfmt>
  <rfmt sheetId="1" sqref="I84:M95" start="0" length="2147483647">
    <dxf>
      <font>
        <color theme="1"/>
      </font>
    </dxf>
  </rfmt>
  <rcc rId="1419" sId="1" numFmtId="4">
    <oc r="H96">
      <v>64422.175999999999</v>
    </oc>
    <nc r="H96">
      <v>79936.668000000005</v>
    </nc>
  </rcc>
  <rcc rId="1420" sId="1" numFmtId="4">
    <oc r="H97">
      <v>64422.175999999999</v>
    </oc>
    <nc r="H97">
      <v>79936.668000000005</v>
    </nc>
  </rcc>
  <rcc rId="1421" sId="1" numFmtId="4">
    <oc r="K96">
      <v>43258.726409999996</v>
    </oc>
    <nc r="K96">
      <v>68602.518500000006</v>
    </nc>
  </rcc>
  <rcc rId="1422" sId="1" numFmtId="4">
    <oc r="K97">
      <v>43258.726409999996</v>
    </oc>
    <nc r="K97">
      <v>68602.518500000006</v>
    </nc>
  </rcc>
  <rfmt sheetId="1" sqref="H96:M97" start="0" length="2147483647">
    <dxf>
      <font>
        <color theme="1"/>
      </font>
    </dxf>
  </rfmt>
  <rcc rId="1423" sId="1" numFmtId="4">
    <oc r="H98">
      <v>514409.68437000003</v>
    </oc>
    <nc r="H98">
      <v>513686.74056999997</v>
    </nc>
  </rcc>
  <rcc rId="1424" sId="1" numFmtId="4">
    <oc r="H99">
      <v>514009.68437000003</v>
    </oc>
    <nc r="H99">
      <v>513286.74056999997</v>
    </nc>
  </rcc>
  <rcc rId="1425" sId="1" numFmtId="4">
    <oc r="K98">
      <v>207935.57912000001</v>
    </oc>
    <nc r="K98">
      <v>377667.42636000004</v>
    </nc>
  </rcc>
  <rcc rId="1426" sId="1" numFmtId="4">
    <oc r="K99">
      <v>207935.57912000001</v>
    </oc>
    <nc r="K99">
      <v>377667.42636000004</v>
    </nc>
  </rcc>
  <rfmt sheetId="1" sqref="H98:O100" start="0" length="2147483647">
    <dxf>
      <font>
        <color theme="1"/>
      </font>
    </dxf>
  </rfmt>
  <rcc rId="1427" sId="1">
    <nc r="I100">
      <f>H100/$D$162</f>
    </nc>
  </rcc>
  <rcc rId="1428" sId="1">
    <nc r="J100">
      <f>H100/D100</f>
    </nc>
  </rcc>
  <rcc rId="1429" sId="1">
    <nc r="L100">
      <f>K100/K163</f>
    </nc>
  </rcc>
  <rcc rId="1430" sId="1">
    <nc r="M100">
      <f>IFERROR(K100/H100,"")</f>
    </nc>
  </rcc>
  <rcc rId="1431" sId="1" numFmtId="4">
    <oc r="H101">
      <v>12616284.664760001</v>
    </oc>
    <nc r="H101">
      <v>13000682.34231</v>
    </nc>
  </rcc>
  <rcc rId="1432" sId="1" numFmtId="4">
    <oc r="H102">
      <v>368038.73100000003</v>
    </oc>
    <nc r="H102">
      <v>371499.13099999999</v>
    </nc>
  </rcc>
  <rcc rId="1433" sId="1" numFmtId="4">
    <oc r="H103">
      <v>3807.6315800000002</v>
    </oc>
    <nc r="H103">
      <v>39807.631580000001</v>
    </nc>
  </rcc>
  <rcc rId="1434" sId="1" numFmtId="4">
    <oc r="H104">
      <v>3857700.7176199998</v>
    </oc>
    <nc r="H104">
      <v>4043824.7845199998</v>
    </nc>
  </rcc>
  <rcc rId="1435" sId="1" numFmtId="4">
    <oc r="H105">
      <v>108784.101</v>
    </oc>
    <nc r="H105">
      <v>138147.3124</v>
    </nc>
  </rcc>
  <rcc rId="1436" sId="1" numFmtId="4">
    <oc r="H106">
      <v>192162.6385</v>
    </oc>
    <nc r="H106">
      <v>193801.93849999999</v>
    </nc>
  </rcc>
  <rcc rId="1437" sId="1" numFmtId="4">
    <oc r="H107">
      <v>113320.4</v>
    </oc>
    <nc r="H107">
      <v>116080.8</v>
    </nc>
  </rcc>
  <rcc rId="1438" sId="1" numFmtId="4">
    <oc r="H108">
      <v>6610923.0582799995</v>
    </oc>
    <nc r="H108">
      <v>6610923.0581800006</v>
    </nc>
  </rcc>
  <rcc rId="1439" sId="1" numFmtId="4">
    <oc r="H109">
      <v>90883.483999999997</v>
    </oc>
    <nc r="H109">
      <v>92513.683999999994</v>
    </nc>
  </rcc>
  <rcc rId="1440" sId="1" numFmtId="4">
    <oc r="H110">
      <v>1270663.9027799999</v>
    </oc>
    <nc r="H110">
      <v>1394084.0021300002</v>
    </nc>
  </rcc>
  <rfmt sheetId="1" sqref="H101:H110" start="0" length="2147483647">
    <dxf>
      <font>
        <color theme="1"/>
      </font>
    </dxf>
  </rfmt>
  <rcc rId="1441" sId="1" numFmtId="4">
    <oc r="K101">
      <v>5610772.6902000001</v>
    </oc>
    <nc r="K101">
      <v>9230395.3330899999</v>
    </nc>
  </rcc>
  <rcc rId="1442" sId="1" numFmtId="4">
    <oc r="K102">
      <v>156171.97487999999</v>
    </oc>
    <nc r="K102">
      <v>248918.11669999998</v>
    </nc>
  </rcc>
  <rcc rId="1443" sId="1" numFmtId="4">
    <oc r="K103">
      <v>2276</v>
    </oc>
    <nc r="K103">
      <v>3576.6315800000002</v>
    </nc>
  </rcc>
  <rcc rId="1444" sId="1" numFmtId="4">
    <oc r="K104">
      <v>2622790.3791100001</v>
    </oc>
    <nc r="K104">
      <v>3144303.7097199997</v>
    </nc>
  </rcc>
  <rcc rId="1445" sId="1" numFmtId="4">
    <oc r="K105">
      <v>41612.024400000002</v>
    </oc>
    <nc r="K105">
      <v>72098.407800000001</v>
    </nc>
  </rcc>
  <rcc rId="1446" sId="1" numFmtId="4">
    <oc r="K106">
      <v>94558.743400000007</v>
    </oc>
    <nc r="K106">
      <v>138000.58386000001</v>
    </nc>
  </rcc>
  <rcc rId="1447" sId="1" numFmtId="4">
    <oc r="K107">
      <v>31436.242920000001</v>
    </oc>
    <nc r="K107">
      <v>67428.312969999999</v>
    </nc>
  </rcc>
  <rcc rId="1448" sId="1" numFmtId="4">
    <oc r="K108">
      <v>2421426.9500300004</v>
    </oc>
    <nc r="K108">
      <v>4554437.2869499996</v>
    </nc>
  </rcc>
  <rcc rId="1449" sId="1" numFmtId="4">
    <oc r="K109">
      <v>30527.539940000002</v>
    </oc>
    <nc r="K109">
      <v>50957.100829999996</v>
    </nc>
  </rcc>
  <rcc rId="1450" sId="1" numFmtId="4">
    <oc r="K110">
      <v>209972.83552000002</v>
    </oc>
    <nc r="K110">
      <v>950675.18267999997</v>
    </nc>
  </rcc>
  <rfmt sheetId="1" sqref="I101:M110" start="0" length="2147483647">
    <dxf>
      <font>
        <color theme="1"/>
      </font>
    </dxf>
  </rfmt>
  <rcc rId="1451" sId="1" numFmtId="4">
    <oc r="H111">
      <v>4015331.2761999997</v>
    </oc>
    <nc r="H111">
      <v>3929444.76187</v>
    </nc>
  </rcc>
  <rcc rId="1452" sId="1" numFmtId="4">
    <oc r="H112">
      <v>110215.36158</v>
    </oc>
    <nc r="H112">
      <v>133160.44695000001</v>
    </nc>
  </rcc>
  <rcc rId="1453" sId="1" numFmtId="4">
    <oc r="H113">
      <v>3476639.1343999999</v>
    </oc>
    <nc r="H113">
      <v>3366626.9937</v>
    </nc>
  </rcc>
  <rcc rId="1454" sId="1" numFmtId="4">
    <oc r="H115">
      <v>150874.67000000001</v>
    </oc>
    <nc r="H115">
      <v>152055.21100000001</v>
    </nc>
  </rcc>
  <rcc rId="1455" sId="1" numFmtId="4">
    <oc r="K111">
      <v>659337.67763000005</v>
    </oc>
    <nc r="K111">
      <v>1668703.10516</v>
    </nc>
  </rcc>
  <rcc rId="1456" sId="1" numFmtId="4">
    <oc r="K112">
      <v>24153.610489999999</v>
    </oc>
    <nc r="K112">
      <v>31850.013879999999</v>
    </nc>
  </rcc>
  <rcc rId="1457" sId="1" numFmtId="4">
    <oc r="K113">
      <v>459741.73072000005</v>
    </oc>
    <nc r="K113">
      <v>1318651.29054</v>
    </nc>
  </rcc>
  <rcc rId="1458" sId="1" numFmtId="4">
    <oc r="K114">
      <v>101652.0684</v>
    </oc>
    <nc r="K114">
      <v>220708.20668999999</v>
    </nc>
  </rcc>
  <rcc rId="1459" sId="1" numFmtId="4">
    <oc r="K115">
      <v>73790.268019999989</v>
    </oc>
    <nc r="K115">
      <v>97493.59405</v>
    </nc>
  </rcc>
  <rfmt sheetId="1" sqref="H111:N115" start="0" length="2147483647">
    <dxf>
      <font>
        <color theme="1"/>
      </font>
    </dxf>
  </rfmt>
  <rcc rId="1460" sId="1" numFmtId="4">
    <oc r="H116">
      <v>74821</v>
    </oc>
    <nc r="H116">
      <v>74875.899999999994</v>
    </nc>
  </rcc>
  <rcc rId="1461" sId="1" numFmtId="4">
    <oc r="H119">
      <v>53937.7</v>
    </oc>
    <nc r="H119">
      <v>53992.6</v>
    </nc>
  </rcc>
  <rcc rId="1462" sId="1" numFmtId="4">
    <oc r="K116">
      <v>34414.42254</v>
    </oc>
    <nc r="K116">
      <v>51151.641490000002</v>
    </nc>
  </rcc>
  <rcc rId="1463" sId="1" numFmtId="4">
    <oc r="K117">
      <v>6452.7797699999992</v>
    </oc>
    <nc r="K117">
      <v>9872.4021099999991</v>
    </nc>
  </rcc>
  <rcc rId="1464" sId="1" numFmtId="4">
    <oc r="K119">
      <v>27211.642769999999</v>
    </oc>
    <nc r="K119">
      <v>40529.239379999999</v>
    </nc>
  </rcc>
  <rfmt sheetId="1" sqref="H116:M119" start="0" length="2147483647">
    <dxf>
      <font>
        <color theme="1"/>
      </font>
    </dxf>
  </rfmt>
  <rcc rId="1465" sId="1" numFmtId="4">
    <oc r="H120">
      <v>17942031.001930002</v>
    </oc>
    <nc r="H120">
      <v>18128582.954470001</v>
    </nc>
  </rcc>
  <rcc rId="1466" sId="1" numFmtId="4">
    <oc r="H121">
      <v>4689942.6905399999</v>
    </oc>
    <nc r="H121">
      <v>4689572.0405400004</v>
    </nc>
  </rcc>
  <rcc rId="1467" sId="1" numFmtId="4">
    <oc r="H122">
      <v>10896283.868309999</v>
    </oc>
    <nc r="H122">
      <v>11014943.770850001</v>
    </nc>
  </rcc>
  <rcc rId="1468" sId="1" numFmtId="4">
    <oc r="H123">
      <v>639769.0811699999</v>
    </oc>
    <nc r="H123">
      <v>641914.07140000002</v>
    </nc>
  </rcc>
  <rcc rId="1469" sId="1" numFmtId="4">
    <oc r="H124">
      <v>1003916.7624400001</v>
    </oc>
    <nc r="H124">
      <v>1005966.7722100001</v>
    </nc>
  </rcc>
  <rcc rId="1470" sId="1" numFmtId="4">
    <oc r="H125">
      <v>71035.399040000004</v>
    </oc>
    <nc r="H125">
      <v>71268.99904000001</v>
    </nc>
  </rcc>
  <rcc rId="1471" sId="1" numFmtId="4">
    <oc r="H127">
      <v>204089.73031000001</v>
    </oc>
    <nc r="H127">
      <v>218561.23031000001</v>
    </nc>
  </rcc>
  <rcc rId="1472" sId="1" numFmtId="4">
    <oc r="H128">
      <v>0</v>
    </oc>
    <nc r="H128">
      <v>481751.90012000001</v>
    </nc>
  </rcc>
  <rm rId="1473" sheetId="1" source="H128" destination="H129" sourceSheetId="1">
    <undo index="0" exp="ref" v="1" dr="H129" r="I128" sId="1"/>
    <undo index="0" exp="ref" v="1" dr="H129" r="J128" sId="1"/>
    <undo index="1" exp="ref" v="1" dr="H129" r="M128" sId="1"/>
    <rcc rId="0" sId="1" s="1" dxf="1" numFmtId="4">
      <nc r="H129">
        <v>432389.30012000003</v>
      </nc>
      <ndxf>
        <font>
          <sz val="12"/>
          <color rgb="FFFF0000"/>
          <name val="Times New Roman"/>
          <scheme val="none"/>
        </font>
        <numFmt numFmtId="166" formatCode="[$-419]#,##0.0"/>
        <fill>
          <patternFill patternType="solid">
            <fgColor rgb="FFDCE6F2"/>
            <bgColor rgb="FFDBEEF4"/>
          </patternFill>
        </fill>
        <alignment horizontal="center" vertical="center" readingOrder="0"/>
        <border outline="0">
          <left style="thin">
            <color auto="1"/>
          </left>
          <top style="thin">
            <color auto="1"/>
          </top>
          <bottom style="thin">
            <color auto="1"/>
          </bottom>
        </border>
      </ndxf>
    </rcc>
  </rm>
  <rcc rId="1474" sId="1" odxf="1" dxf="1" numFmtId="4">
    <nc r="H128">
      <v>0</v>
    </nc>
    <ndxf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475" sId="1">
    <oc r="I128">
      <f>#REF!/$D$162</f>
    </oc>
    <nc r="I128">
      <f>H128/$D$162</f>
    </nc>
  </rcc>
  <rcc rId="1476" sId="1">
    <oc r="J128">
      <f>#REF!/D128</f>
    </oc>
    <nc r="J128">
      <f>H128/D128</f>
    </nc>
  </rcc>
  <rcc rId="1477" sId="1" numFmtId="4">
    <oc r="K120">
      <v>9043633.3764200006</v>
    </oc>
    <nc r="K120">
      <v>12758314.035049999</v>
    </nc>
  </rcc>
  <rcc rId="1478" sId="1" numFmtId="4">
    <oc r="K121">
      <v>2302737.8963200003</v>
    </oc>
    <nc r="K121">
      <v>3191384.9061999996</v>
    </nc>
  </rcc>
  <rcc rId="1479" sId="1" numFmtId="4">
    <oc r="K122">
      <v>5743206.9220699994</v>
    </oc>
    <nc r="K122">
      <v>7886401.48972</v>
    </nc>
  </rcc>
  <rcc rId="1480" sId="1" numFmtId="4">
    <oc r="K123">
      <v>341730.05830999999</v>
    </oc>
    <nc r="K123">
      <v>467016.32397000003</v>
    </nc>
  </rcc>
  <rcc rId="1481" sId="1" numFmtId="4">
    <oc r="K124">
      <v>386299.82835000003</v>
    </oc>
    <nc r="K124">
      <v>704971.94967</v>
    </nc>
  </rcc>
  <rcc rId="1482" sId="1" numFmtId="4">
    <oc r="K125">
      <v>38272.260909999997</v>
    </oc>
    <nc r="K125">
      <v>50750.192849999999</v>
    </nc>
  </rcc>
  <rcc rId="1483" sId="1" numFmtId="4">
    <oc r="K126">
      <v>458.6</v>
    </oc>
    <nc r="K126">
      <v>2737.2849999999999</v>
    </nc>
  </rcc>
  <rcc rId="1484" sId="1" numFmtId="4">
    <oc r="K127">
      <v>91289.285129999989</v>
    </oc>
    <nc r="K127">
      <v>174093.91812000002</v>
    </nc>
  </rcc>
  <rcc rId="1485" sId="1" numFmtId="4">
    <oc r="K129">
      <v>139638.52533</v>
    </oc>
    <nc r="K129">
      <v>280957.96951999998</v>
    </nc>
  </rcc>
  <rcc rId="1486" sId="1">
    <oc r="M128">
      <f>IFERROR(K128/#REF!,"")</f>
    </oc>
    <nc r="M128">
      <f>IFERROR(K128/H128,"")</f>
    </nc>
  </rcc>
  <rcc rId="1487" sId="1">
    <oc r="M129">
      <f>IFERROR(K129/#REF!,"")</f>
    </oc>
    <nc r="M129">
      <f>IFERROR(K129/H129,"")</f>
    </nc>
  </rcc>
  <rfmt sheetId="1" sqref="H120:M129" start="0" length="2147483647">
    <dxf>
      <font>
        <color theme="1"/>
      </font>
    </dxf>
  </rfmt>
  <rcc rId="1488" sId="1" numFmtId="4">
    <oc r="H130">
      <v>1107766.6144400002</v>
    </oc>
    <nc r="H130">
      <v>1109834.5144400001</v>
    </nc>
  </rcc>
  <rcc rId="1489" sId="1" numFmtId="4">
    <oc r="H131">
      <v>1002155.9797799999</v>
    </oc>
    <nc r="H131">
      <v>1002319.4577799999</v>
    </nc>
  </rcc>
  <rcc rId="1490" sId="1" numFmtId="4">
    <oc r="H132">
      <v>29583.41966</v>
    </oc>
    <nc r="H132">
      <v>29419.94166</v>
    </nc>
  </rcc>
  <rcc rId="1491" sId="1" numFmtId="4">
    <oc r="H133">
      <v>76027.214999999997</v>
    </oc>
    <nc r="H133">
      <v>78095.115000000005</v>
    </nc>
  </rcc>
  <rfmt sheetId="1" sqref="H130:J133" start="0" length="2147483647">
    <dxf>
      <font>
        <color theme="1"/>
      </font>
    </dxf>
  </rfmt>
  <rcc rId="1492" sId="1" numFmtId="4">
    <oc r="K130">
      <v>499103.03823000001</v>
    </oc>
    <nc r="K130">
      <v>750494.66099</v>
    </nc>
  </rcc>
  <rcc rId="1493" sId="1" numFmtId="4">
    <oc r="K131">
      <v>451533.05257999996</v>
    </oc>
    <nc r="K131">
      <v>676399.39682000002</v>
    </nc>
  </rcc>
  <rcc rId="1494" sId="1" numFmtId="4">
    <oc r="K132">
      <v>12170.03312</v>
    </oc>
    <nc r="K132">
      <v>17753.616020000001</v>
    </nc>
  </rcc>
  <rcc rId="1495" sId="1" numFmtId="4">
    <oc r="K133">
      <v>35399.952530000002</v>
    </oc>
    <nc r="K133">
      <v>56341.648150000001</v>
    </nc>
  </rcc>
  <rfmt sheetId="1" sqref="K130:M133" start="0" length="2147483647">
    <dxf>
      <font>
        <color theme="1"/>
      </font>
    </dxf>
  </rfmt>
  <rcc rId="1496" sId="1" numFmtId="4">
    <oc r="H134">
      <v>5941379.3128699996</v>
    </oc>
    <nc r="H134">
      <v>6136899.52042</v>
    </nc>
  </rcc>
  <rcc rId="1497" sId="1" numFmtId="4">
    <oc r="H135">
      <v>1541312.5146900001</v>
    </oc>
    <nc r="H135">
      <v>1637294.2982399999</v>
    </nc>
  </rcc>
  <rcc rId="1498" sId="1" numFmtId="4">
    <oc r="H136">
      <v>1993330.02471</v>
    </oc>
    <nc r="H136">
      <v>2004482.42245</v>
    </nc>
  </rcc>
  <rcc rId="1499" sId="1" numFmtId="4">
    <oc r="H137">
      <v>226705.60813000001</v>
    </oc>
    <nc r="H137">
      <v>227894.45788999999</v>
    </nc>
  </rcc>
  <rcc rId="1500" sId="1" numFmtId="4">
    <oc r="H138">
      <v>126317.70909999999</v>
    </oc>
    <nc r="H138">
      <v>132832.15609999999</v>
    </nc>
  </rcc>
  <rcc rId="1501" sId="1" numFmtId="4">
    <oc r="H139">
      <v>165646.22</v>
    </oc>
    <nc r="H139">
      <v>168446.22</v>
    </nc>
  </rcc>
  <rcc rId="1502" sId="1" numFmtId="4">
    <oc r="H140">
      <v>1888067.23624</v>
    </oc>
    <nc r="H140">
      <v>1965949.9657399999</v>
    </nc>
  </rcc>
  <rfmt sheetId="1" sqref="H134:H140" start="0" length="2147483647">
    <dxf>
      <font>
        <color theme="1"/>
      </font>
    </dxf>
  </rfmt>
  <rcc rId="1503" sId="1" numFmtId="4">
    <oc r="K134">
      <v>2740682.86797</v>
    </oc>
    <nc r="K134">
      <v>4188845.9469400002</v>
    </nc>
  </rcc>
  <rcc rId="1504" sId="1" numFmtId="4">
    <oc r="K135">
      <v>584696.12378999998</v>
    </oc>
    <nc r="K135">
      <v>1021051.38867</v>
    </nc>
  </rcc>
  <rcc rId="1505" sId="1" numFmtId="4">
    <oc r="K136">
      <v>1008084.62558</v>
    </oc>
    <nc r="K136">
      <v>1389516.0890299999</v>
    </nc>
  </rcc>
  <rcc rId="1506" sId="1" numFmtId="4">
    <oc r="K137">
      <v>113855.60696999999</v>
    </oc>
    <nc r="K137">
      <v>168527.48290999999</v>
    </nc>
  </rcc>
  <rcc rId="1507" sId="1" numFmtId="4">
    <oc r="K138">
      <v>53185.98156</v>
    </oc>
    <nc r="K138">
      <v>92706.102719999995</v>
    </nc>
  </rcc>
  <rcc rId="1508" sId="1" numFmtId="4">
    <oc r="K139">
      <v>93283.091809999998</v>
    </oc>
    <nc r="K139">
      <v>134388.14426</v>
    </nc>
  </rcc>
  <rcc rId="1509" sId="1" numFmtId="4">
    <oc r="K140">
      <v>887577.43825999997</v>
    </oc>
    <nc r="K140">
      <v>1382656.7393499999</v>
    </nc>
  </rcc>
  <rfmt sheetId="1" sqref="I134:M140" start="0" length="2147483647">
    <dxf>
      <font>
        <color theme="1"/>
      </font>
    </dxf>
  </rfmt>
  <rcc rId="1510" sId="1" numFmtId="4">
    <oc r="H141">
      <v>18474926.459830001</v>
    </oc>
    <nc r="H141">
      <v>20092412.563490003</v>
    </nc>
  </rcc>
  <rcc rId="1511" sId="1" numFmtId="4">
    <oc r="H142">
      <v>4560914.5</v>
    </oc>
    <nc r="H142">
      <v>4570018.3070499999</v>
    </nc>
  </rcc>
  <rcc rId="1512" sId="1" numFmtId="4">
    <oc r="H143">
      <v>1695814.26584</v>
    </oc>
    <nc r="H143">
      <v>1805306.4951300002</v>
    </nc>
  </rcc>
  <rcc rId="1513" sId="1" numFmtId="4">
    <oc r="H144">
      <v>8716014.0123799983</v>
    </oc>
    <nc r="H144">
      <v>10476680.73363</v>
    </nc>
  </rcc>
  <rcc rId="1514" sId="1" numFmtId="4">
    <oc r="H145">
      <v>3107617.9139999999</v>
    </oc>
    <nc r="H145">
      <v>2839710.0241100001</v>
    </nc>
  </rcc>
  <rcc rId="1515" sId="1" numFmtId="4">
    <oc r="H146">
      <v>394565.76761000004</v>
    </oc>
    <nc r="H146">
      <v>400697.00357</v>
    </nc>
  </rcc>
  <rcc rId="1516" sId="1" numFmtId="4">
    <oc r="K141">
      <v>10257323.661389999</v>
    </oc>
    <nc r="K141">
      <v>15549976.854489999</v>
    </nc>
  </rcc>
  <rcc rId="1517" sId="1" numFmtId="4">
    <oc r="K142">
      <v>2661419.1239399998</v>
    </oc>
    <nc r="K142">
      <v>4000561.8083699998</v>
    </nc>
  </rcc>
  <rcc rId="1518" sId="1" numFmtId="4">
    <oc r="K143">
      <v>745027.28682000004</v>
    </oc>
    <nc r="K143">
      <v>1192812.9762599999</v>
    </nc>
  </rcc>
  <rcc rId="1519" sId="1" numFmtId="4">
    <oc r="K144">
      <v>5433417.7642399995</v>
    </oc>
    <nc r="K144">
      <v>8174220.6247299993</v>
    </nc>
  </rcc>
  <rcc rId="1520" sId="1" numFmtId="4">
    <oc r="K145">
      <v>1240375.8707600001</v>
    </oc>
    <nc r="K145">
      <v>1876280.9894699999</v>
    </nc>
  </rcc>
  <rcc rId="1521" sId="1" numFmtId="4">
    <oc r="K146">
      <v>177083.61562999999</v>
    </oc>
    <nc r="K146">
      <v>306100.45566000004</v>
    </nc>
  </rcc>
  <rfmt sheetId="1" sqref="H141:M146" start="0" length="2147483647">
    <dxf>
      <font>
        <color theme="1"/>
      </font>
    </dxf>
  </rfmt>
  <rcc rId="1522" sId="1" numFmtId="4">
    <oc r="H147">
      <v>1469464.92187</v>
    </oc>
    <nc r="H147">
      <v>1471595.1218699999</v>
    </nc>
  </rcc>
  <rcc rId="1523" sId="1" numFmtId="4">
    <oc r="H149">
      <v>669860.80294000008</v>
    </oc>
    <nc r="H149">
      <v>660518.24534000002</v>
    </nc>
  </rcc>
  <rcc rId="1524" sId="1" numFmtId="4">
    <oc r="H150">
      <v>764172.95892999996</v>
    </oc>
    <nc r="H150">
      <v>773515.51653000002</v>
    </nc>
  </rcc>
  <rcc rId="1525" sId="1" numFmtId="4">
    <oc r="H151">
      <v>35431.160000000003</v>
    </oc>
    <nc r="H151">
      <v>37561.360000000001</v>
    </nc>
  </rcc>
  <rcc rId="1526" sId="1" numFmtId="4">
    <oc r="K147">
      <v>592617.06270000001</v>
    </oc>
    <nc r="K147">
      <v>907798.67544000002</v>
    </nc>
  </rcc>
  <rcc rId="1527" sId="1" numFmtId="4">
    <oc r="K149">
      <v>208397.51473</v>
    </oc>
    <nc r="K149">
      <v>331424.20283999998</v>
    </nc>
  </rcc>
  <rcc rId="1528" sId="1" numFmtId="4">
    <oc r="K150">
      <v>367877.26077999995</v>
    </oc>
    <nc r="K150">
      <v>549307.69664999994</v>
    </nc>
  </rcc>
  <rcc rId="1529" sId="1" numFmtId="4">
    <oc r="K151">
      <v>16342.287189999999</v>
    </oc>
    <nc r="K151">
      <v>27066.775949999999</v>
    </nc>
  </rcc>
  <rfmt sheetId="1" sqref="H147:M151" start="0" length="2147483647">
    <dxf>
      <font>
        <color theme="1"/>
      </font>
    </dxf>
  </rfmt>
  <rcc rId="1530" sId="1" numFmtId="4">
    <oc r="H152">
      <v>423798.78</v>
    </oc>
    <nc r="H152">
      <v>427572.77</v>
    </nc>
  </rcc>
  <rcc rId="1531" sId="1" numFmtId="4">
    <oc r="H153">
      <v>151698.31</v>
    </oc>
    <nc r="H153">
      <v>152800.34</v>
    </nc>
  </rcc>
  <rcc rId="1532" sId="1" numFmtId="4">
    <oc r="H154">
      <v>244534.27</v>
    </oc>
    <nc r="H154">
      <v>247128.11</v>
    </nc>
  </rcc>
  <rcc rId="1533" sId="1" numFmtId="4">
    <oc r="H155">
      <v>27566.2</v>
    </oc>
    <nc r="H155">
      <v>27644.32</v>
    </nc>
  </rcc>
  <rfmt sheetId="1" sqref="H152:H155" start="0" length="2147483647">
    <dxf>
      <font>
        <color theme="1"/>
      </font>
    </dxf>
  </rfmt>
  <rcc rId="1534" sId="1" numFmtId="4">
    <oc r="K152">
      <v>170304.36223</v>
    </oc>
    <nc r="K152">
      <v>282967.17873000004</v>
    </nc>
  </rcc>
  <rcc rId="1535" sId="1" numFmtId="4">
    <oc r="K153">
      <v>58030.813620000001</v>
    </oc>
    <nc r="K153">
      <v>91478.950260000012</v>
    </nc>
  </rcc>
  <rcc rId="1536" sId="1" numFmtId="4">
    <oc r="K154">
      <v>102641.69923</v>
    </oc>
    <nc r="K154">
      <v>175493.44450000001</v>
    </nc>
  </rcc>
  <rcc rId="1537" sId="1" numFmtId="4">
    <oc r="K155">
      <v>9631.8493800000015</v>
    </oc>
    <nc r="K155">
      <v>15994.78397</v>
    </nc>
  </rcc>
  <rfmt sheetId="1" sqref="I152:M155" start="0" length="2147483647">
    <dxf>
      <font>
        <color theme="1"/>
      </font>
    </dxf>
  </rfmt>
  <rfmt sheetId="1" sqref="H156:M157" start="0" length="2147483647">
    <dxf>
      <font>
        <color theme="1"/>
      </font>
    </dxf>
  </rfmt>
  <rcc rId="1538" sId="1" numFmtId="4">
    <oc r="H158">
      <v>753103.8</v>
    </oc>
    <nc r="H158">
      <v>800453.8</v>
    </nc>
  </rcc>
  <rcc rId="1539" sId="1" numFmtId="4">
    <oc r="H160">
      <v>90220.7</v>
    </oc>
    <nc r="H160">
      <v>103720.7</v>
    </nc>
  </rcc>
  <rcc rId="1540" sId="1" numFmtId="4">
    <oc r="H161">
      <v>29528.9</v>
    </oc>
    <nc r="H161">
      <v>63378.9</v>
    </nc>
  </rcc>
  <rfmt sheetId="1" sqref="H158:H161" start="0" length="2147483647">
    <dxf>
      <font>
        <color theme="1"/>
      </font>
    </dxf>
  </rfmt>
  <rcc rId="1541" sId="1" numFmtId="4">
    <oc r="K158">
      <v>242340.95199999999</v>
    </oc>
    <nc r="K158">
      <v>449901.43507000001</v>
    </nc>
  </rcc>
  <rcc rId="1542" sId="1" numFmtId="4">
    <oc r="K159">
      <v>238649.75200000001</v>
    </oc>
    <nc r="K159">
      <v>402287.10499999998</v>
    </nc>
  </rcc>
  <rcc rId="1543" sId="1" numFmtId="4">
    <oc r="K160">
      <v>3691.2</v>
    </oc>
    <nc r="K160">
      <v>17191.2</v>
    </nc>
  </rcc>
  <rcc rId="1544" sId="1" numFmtId="4">
    <oc r="K161">
      <v>0</v>
    </oc>
    <nc r="K161">
      <v>30423.130069999999</v>
    </nc>
  </rcc>
  <rfmt sheetId="1" sqref="I158:M161" start="0" length="2147483647">
    <dxf>
      <font>
        <color theme="1"/>
      </font>
    </dxf>
  </rfmt>
  <rcc rId="1545" sId="1" numFmtId="4">
    <oc r="H162">
      <v>67743549.892749995</v>
    </oc>
    <nc r="H162">
      <v>69985929.743880004</v>
    </nc>
  </rcc>
  <rcc rId="1546" sId="1" numFmtId="4">
    <oc r="K162">
      <v>31386213.671130002</v>
    </oc>
    <nc r="K162">
      <v>48347951.961910002</v>
    </nc>
  </rcc>
  <rfmt sheetId="1" sqref="H162:M162" start="0" length="2147483647">
    <dxf>
      <font>
        <color theme="1"/>
      </font>
    </dxf>
  </rfmt>
  <rcc rId="1547" sId="1" numFmtId="4">
    <oc r="K163">
      <v>52007.954450000005</v>
    </oc>
    <nc r="K163">
      <v>502946.84213</v>
    </nc>
  </rcc>
  <rfmt sheetId="1" sqref="H163:K163" start="0" length="2147483647">
    <dxf>
      <font>
        <color theme="1"/>
      </font>
    </dxf>
  </rfmt>
  <rcc rId="1548" sId="1" numFmtId="4">
    <oc r="H181">
      <v>71848732.529890001</v>
    </oc>
    <nc r="H181">
      <v>75630318.181020007</v>
    </nc>
  </rcc>
  <rfmt sheetId="1" sqref="H166:H181" start="0" length="2147483647">
    <dxf>
      <font>
        <color theme="1"/>
      </font>
    </dxf>
  </rfmt>
  <rcc rId="1549" sId="1" numFmtId="4">
    <oc r="K166">
      <v>-52007.954449995421</v>
    </oc>
    <nc r="K166">
      <v>-502946.8421299858</v>
    </nc>
  </rcc>
  <rcc rId="1550" sId="1" numFmtId="4">
    <oc r="K167">
      <v>1687005.4897400001</v>
    </oc>
    <nc r="K167">
      <v>2567495.1513200002</v>
    </nc>
  </rcc>
  <rcc rId="1551" sId="1" numFmtId="4">
    <oc r="K171">
      <v>600000</v>
    </oc>
    <nc r="K171">
      <v>1136257.25</v>
    </nc>
  </rcc>
  <rcc rId="1552" sId="1" numFmtId="4">
    <oc r="K172">
      <v>600000</v>
    </oc>
    <nc r="K172">
      <v>1136257.25</v>
    </nc>
  </rcc>
  <rcc rId="1553" sId="1" numFmtId="4">
    <oc r="K174">
      <v>1087005.4897400001</v>
    </oc>
    <nc r="K174">
      <v>1431237.9013199999</v>
    </nc>
  </rcc>
  <rcc rId="1554" sId="1" numFmtId="4">
    <oc r="K178">
      <v>1087005.4897400001</v>
    </oc>
    <nc r="K178">
      <v>1431237.9013199999</v>
    </nc>
  </rcc>
  <rcc rId="1555" sId="1" numFmtId="4">
    <oc r="K179">
      <v>-1739013.4441899955</v>
    </oc>
    <nc r="K179">
      <v>-3070441.993449986</v>
    </nc>
  </rcc>
  <rcc rId="1556" sId="1" numFmtId="4">
    <oc r="K180">
      <v>-60484878.428099997</v>
    </oc>
    <nc r="K180">
      <v>-94482672.131709993</v>
    </nc>
  </rcc>
  <rcc rId="1557" sId="1" numFmtId="4">
    <oc r="K181">
      <v>58745864.983910002</v>
    </oc>
    <nc r="K181">
      <v>91412230.138260007</v>
    </nc>
  </rcc>
  <rfmt sheetId="1" sqref="K166:K181" start="0" length="2147483647">
    <dxf>
      <font>
        <color theme="1"/>
      </font>
    </dxf>
  </rfmt>
  <rfmt sheetId="1" sqref="H81:M82" start="0" length="2147483647">
    <dxf>
      <font>
        <color theme="1"/>
      </font>
    </dxf>
  </rfmt>
  <rcv guid="{71A700C5-826E-4B69-BDA2-2BAD0A3B7AFE}" action="delete"/>
  <rdn rId="0" localSheetId="1" customView="1" name="Z_71A700C5_826E_4B69_BDA2_2BAD0A3B7AFE_.wvu.Cols" hidden="1" oldHidden="1">
    <formula>'Респ на 1.10.2025г '!$C:$G</formula>
  </rdn>
  <rdn rId="0" localSheetId="1" customView="1" name="Z_71A700C5_826E_4B69_BDA2_2BAD0A3B7AFE_.wvu.FilterData" hidden="1" oldHidden="1">
    <formula>'Респ на 1.10.2025г '!$A$83:$D$163</formula>
    <oldFormula>'Респ на 1.10.2025г '!$A$83:$D$163</oldFormula>
  </rdn>
  <rdn rId="0" localSheetId="2" customView="1" name="Z_71A700C5_826E_4B69_BDA2_2BAD0A3B7AFE_.wvu.PrintArea" hidden="1" oldHidden="1">
    <formula>'Консолид на 1.07.2025г '!$A$2:$O$182</formula>
    <oldFormula>'Консолид на 1.07.2025г '!$A$2:$O$182</oldFormula>
  </rdn>
  <rdn rId="0" localSheetId="2" customView="1" name="Z_71A700C5_826E_4B69_BDA2_2BAD0A3B7AFE_.wvu.PrintTitles" hidden="1" oldHidden="1">
    <formula>'Консолид на 1.07.2025г '!$81:$81</formula>
    <oldFormula>'Консолид на 1.07.2025г '!$81:$81</oldFormula>
  </rdn>
  <rdn rId="0" localSheetId="2" customView="1" name="Z_71A700C5_826E_4B69_BDA2_2BAD0A3B7AFE_.wvu.FilterData" hidden="1" oldHidden="1">
    <formula>'Консолид на 1.07.2025г '!$A$83:$D$163</formula>
    <oldFormula>'Консолид на 1.07.2025г '!$A$83:$D$163</oldFormula>
  </rdn>
  <rcv guid="{71A700C5-826E-4B69-BDA2-2BAD0A3B7AFE}" action="add"/>
  <rsnm rId="1563" sheetId="1" oldName="[Ispolnenie-resp-i-kons-na-01.10.2025.xlsx]Респ на 1.07.2025г " newName="[Ispolnenie-resp-i-kons-na-01.10.2025.xlsx]Респ на 1.10.2025г 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C1:C1048576" start="0" length="2147483647">
    <dxf>
      <font>
        <color rgb="FFFF0000"/>
      </font>
    </dxf>
  </rfmt>
  <rcc rId="1564" sId="2">
    <oc r="C7" t="inlineStr">
      <is>
        <t>Факт на 01.07.2024</t>
      </is>
    </oc>
    <nc r="C7" t="inlineStr">
      <is>
        <t>Факт на 01.10.2024</t>
      </is>
    </nc>
  </rcc>
  <rcc rId="1565" sId="2">
    <oc r="C81" t="inlineStr">
      <is>
        <t>Факт на 01.07.2024г</t>
      </is>
    </oc>
    <nc r="C81" t="inlineStr">
      <is>
        <t>Факт на 01.10.2024г</t>
      </is>
    </nc>
  </rcc>
  <rfmt sheetId="2" sqref="H7:M181" start="0" length="2147483647">
    <dxf>
      <font>
        <color rgb="FFFF0000"/>
      </font>
    </dxf>
  </rfmt>
  <rcc rId="1566" sId="2" numFmtId="4">
    <oc r="H84">
      <v>6759360.5652900003</v>
    </oc>
    <nc r="H84">
      <v>6637771.4112600004</v>
    </nc>
  </rcc>
  <rcc rId="1567" sId="2" numFmtId="4">
    <oc r="H85">
      <v>394510.75893999997</v>
    </oc>
    <nc r="H85">
      <v>420262.67025000002</v>
    </nc>
  </rcc>
  <rcc rId="1568" sId="2" numFmtId="4">
    <oc r="H86">
      <v>269931.01629</v>
    </oc>
    <nc r="H86">
      <v>277737.89269000001</v>
    </nc>
  </rcc>
  <rcc rId="1569" sId="2" numFmtId="4">
    <oc r="H87">
      <v>1627908.6566099999</v>
    </oc>
    <nc r="H87">
      <v>1725836.6834</v>
    </nc>
  </rcc>
  <rcc rId="1570" sId="2" numFmtId="4">
    <oc r="H89">
      <v>476241.78727999999</v>
    </oc>
    <nc r="H89">
      <v>484059.11037999997</v>
    </nc>
  </rcc>
  <rcc rId="1571" sId="2" numFmtId="4">
    <oc r="H92">
      <v>3000</v>
    </oc>
    <nc r="H92">
      <v>2250</v>
    </nc>
  </rcc>
  <rcc rId="1572" sId="2" numFmtId="4">
    <oc r="H93">
      <v>80844.31431999999</v>
    </oc>
    <nc r="H93">
      <v>63820.34388</v>
    </nc>
  </rcc>
  <rcc rId="1573" sId="2" numFmtId="4">
    <oc r="H95">
      <v>3495246.16585</v>
    </oc>
    <nc r="H95">
      <v>3252126.8446599999</v>
    </nc>
  </rcc>
  <rfmt sheetId="2" sqref="H84:H95" start="0" length="2147483647">
    <dxf>
      <font>
        <color auto="1"/>
      </font>
    </dxf>
  </rfmt>
  <rcc rId="1574" sId="2" numFmtId="4">
    <oc r="K84">
      <v>2301748.7915599998</v>
    </oc>
    <nc r="K84">
      <v>3659405.1701999996</v>
    </nc>
  </rcc>
  <rcc rId="1575" sId="2" numFmtId="4">
    <oc r="K85">
      <v>181808.66876</v>
    </oc>
    <nc r="K85">
      <v>308934.66401000001</v>
    </nc>
  </rcc>
  <rcc rId="1576" sId="2" numFmtId="4">
    <oc r="K86">
      <v>130115.87381</v>
    </oc>
    <nc r="K86">
      <v>189792.53608000002</v>
    </nc>
  </rcc>
  <rcc rId="1577" sId="2" numFmtId="4">
    <oc r="K87">
      <v>733921.29889999994</v>
    </oc>
    <nc r="K87">
      <v>1148689.9025099999</v>
    </nc>
  </rcc>
  <rcc rId="1578" sId="2" numFmtId="4">
    <oc r="K88">
      <v>174492.91853</v>
    </oc>
    <nc r="K88">
      <v>254551.56819999998</v>
    </nc>
  </rcc>
  <rcc rId="1579" sId="2" numFmtId="4">
    <oc r="K89">
      <v>198459.71372999999</v>
    </oc>
    <nc r="K89">
      <v>320475.57049999997</v>
    </nc>
  </rcc>
  <rcc rId="1580" sId="2" numFmtId="4">
    <oc r="K90">
      <v>31753.025969999999</v>
    </oc>
    <nc r="K90">
      <v>50089.288090000002</v>
    </nc>
  </rcc>
  <rcc rId="1581" sId="2" numFmtId="4">
    <oc r="K91">
      <v>510</v>
    </oc>
    <nc r="K91">
      <v>4059.9989</v>
    </nc>
  </rcc>
  <rcc rId="1582" sId="2" numFmtId="4">
    <oc r="K92">
      <v>750</v>
    </oc>
    <nc r="K92">
      <v>2250</v>
    </nc>
  </rcc>
  <rcc rId="1583" sId="2" numFmtId="4">
    <oc r="K94">
      <v>800</v>
    </oc>
    <nc r="K94">
      <v>1600</v>
    </nc>
  </rcc>
  <rcc rId="1584" sId="2" numFmtId="4">
    <oc r="K95">
      <v>849137.29186</v>
    </oc>
    <nc r="K95">
      <v>1378961.64191</v>
    </nc>
  </rcc>
  <rfmt sheetId="2" sqref="K84:K95" start="0" length="2147483647">
    <dxf>
      <font>
        <color auto="1"/>
      </font>
    </dxf>
  </rfmt>
  <rfmt sheetId="2" sqref="I84:M95" start="0" length="2147483647">
    <dxf>
      <font>
        <color auto="1"/>
      </font>
    </dxf>
  </rfmt>
  <rcc rId="1585" sId="2" numFmtId="4">
    <oc r="H96">
      <v>66972.176000000007</v>
    </oc>
    <nc r="H96">
      <v>83588.668000000005</v>
    </nc>
  </rcc>
  <rcc rId="1586" sId="2" numFmtId="4">
    <oc r="H97">
      <v>66972.176000000007</v>
    </oc>
    <nc r="H97">
      <v>83588.668000000005</v>
    </nc>
  </rcc>
  <rcc rId="1587" sId="2" numFmtId="4">
    <oc r="K96">
      <v>45749.726409999996</v>
    </oc>
    <nc r="K96">
      <v>71843.573999999993</v>
    </nc>
  </rcc>
  <rcc rId="1588" sId="2" numFmtId="4">
    <oc r="K97">
      <v>45749.726409999996</v>
    </oc>
    <nc r="K97">
      <v>71843.573999999993</v>
    </nc>
  </rcc>
  <rfmt sheetId="2" sqref="H96:M97" start="0" length="2147483647">
    <dxf>
      <font>
        <color auto="1"/>
      </font>
    </dxf>
  </rfmt>
  <rcc rId="1589" sId="2" numFmtId="4">
    <oc r="H98">
      <v>641889.14511000004</v>
    </oc>
    <nc r="H98">
      <v>667887.75222999998</v>
    </nc>
  </rcc>
  <rcc rId="1590" sId="2" numFmtId="4">
    <oc r="H99">
      <v>641489.14511000004</v>
    </oc>
    <nc r="H99">
      <v>667487.75222999998</v>
    </nc>
  </rcc>
  <rcc rId="1591" sId="2" numFmtId="4">
    <oc r="K98">
      <v>258290.13397</v>
    </oc>
    <nc r="K98">
      <v>465835.09477999998</v>
    </nc>
  </rcc>
  <rcc rId="1592" sId="2" numFmtId="4">
    <oc r="K99">
      <v>258290.13397</v>
    </oc>
    <nc r="K99">
      <v>465835.09477999998</v>
    </nc>
  </rcc>
  <rfmt sheetId="2" sqref="H98:M100" start="0" length="2147483647">
    <dxf>
      <font>
        <color auto="1"/>
      </font>
    </dxf>
  </rfmt>
  <rcc rId="1593" sId="2" numFmtId="4">
    <oc r="H101">
      <v>13701201.658840001</v>
    </oc>
    <nc r="H101">
      <v>14245427.508299999</v>
    </nc>
  </rcc>
  <rcc rId="1594" sId="2" numFmtId="4">
    <oc r="H102">
      <v>368038.73100000003</v>
    </oc>
    <nc r="H102">
      <v>371499.13099999999</v>
    </nc>
  </rcc>
  <rcc rId="1595" sId="2" numFmtId="4">
    <oc r="H103">
      <v>3807.6315800000002</v>
    </oc>
    <nc r="H103">
      <v>39807.631580000001</v>
    </nc>
  </rcc>
  <rcc rId="1596" sId="2" numFmtId="4">
    <oc r="H104">
      <v>3914804.2821900002</v>
    </oc>
    <nc r="H104">
      <v>4104108.02544</v>
    </nc>
  </rcc>
  <rcc rId="1597" sId="2" numFmtId="4">
    <oc r="H105">
      <v>105703.57</v>
    </oc>
    <nc r="H105">
      <v>133376.3714</v>
    </nc>
  </rcc>
  <rcc rId="1598" sId="2" numFmtId="4">
    <oc r="H106">
      <v>192162.6385</v>
    </oc>
    <nc r="H106">
      <v>193801.93849999999</v>
    </nc>
  </rcc>
  <rcc rId="1599" sId="2" numFmtId="4">
    <oc r="H107">
      <v>190830.56021</v>
    </oc>
    <nc r="H107">
      <v>263070.35302000004</v>
    </nc>
  </rcc>
  <rcc rId="1600" sId="2" numFmtId="4">
    <oc r="H108">
      <v>7496617.57247</v>
    </oc>
    <nc r="H108">
      <v>7567261.1938100001</v>
    </nc>
  </rcc>
  <rcc rId="1601" sId="2" numFmtId="4">
    <oc r="H109">
      <v>90883.483999999997</v>
    </oc>
    <nc r="H109">
      <v>92513.683999999994</v>
    </nc>
  </rcc>
  <rcc rId="1602" sId="2" numFmtId="4">
    <oc r="H110">
      <v>1338353.1888900001</v>
    </oc>
    <nc r="H110">
      <v>1479989.17955</v>
    </nc>
  </rcc>
  <rfmt sheetId="2" sqref="H101:H110" start="0" length="2147483647">
    <dxf>
      <font>
        <color auto="1"/>
      </font>
    </dxf>
  </rfmt>
  <rcc rId="1603" sId="2" numFmtId="4">
    <oc r="K101">
      <v>6148070.9079700001</v>
    </oc>
    <nc r="K101">
      <v>10080022.595969999</v>
    </nc>
  </rcc>
  <rcc rId="1604" sId="2" numFmtId="4">
    <oc r="K102">
      <v>156171.97487999999</v>
    </oc>
    <nc r="K102">
      <v>248918.11669999998</v>
    </nc>
  </rcc>
  <rcc rId="1605" sId="2" numFmtId="4">
    <oc r="K103">
      <v>2276</v>
    </oc>
    <nc r="K103">
      <v>3576.6315800000002</v>
    </nc>
  </rcc>
  <rcc rId="1606" sId="2" numFmtId="4">
    <oc r="K104">
      <v>2645961.5565900002</v>
    </oc>
    <nc r="K104">
      <v>3181274.6462600003</v>
    </nc>
  </rcc>
  <rcc rId="1607" sId="2" numFmtId="4">
    <oc r="K105">
      <v>41612.024400000002</v>
    </oc>
    <nc r="K105">
      <v>72098.407800000001</v>
    </nc>
  </rcc>
  <rcc rId="1608" sId="2" numFmtId="4">
    <oc r="K106">
      <v>94558.743400000007</v>
    </oc>
    <nc r="K106">
      <v>138000.58386000001</v>
    </nc>
  </rcc>
  <rcc rId="1609" sId="2" numFmtId="4">
    <oc r="K107">
      <v>108946.40312999999</v>
    </oc>
    <nc r="K107">
      <v>187088.18127</v>
    </nc>
  </rcc>
  <rcc rId="1610" sId="2" numFmtId="4">
    <oc r="K108">
      <v>2839211.1632699999</v>
    </oc>
    <nc r="K108">
      <v>5209939.3554499997</v>
    </nc>
  </rcc>
  <rcc rId="1611" sId="2" numFmtId="4">
    <oc r="K109">
      <v>30527.539940000002</v>
    </oc>
    <nc r="K109">
      <v>50957.100829999996</v>
    </nc>
  </rcc>
  <rcc rId="1612" sId="2" numFmtId="4">
    <oc r="K110">
      <v>228805.50236000001</v>
    </oc>
    <nc r="K110">
      <v>988169.57221999997</v>
    </nc>
  </rcc>
  <rfmt sheetId="2" sqref="I101:M110" start="0" length="2147483647">
    <dxf>
      <font>
        <color auto="1"/>
      </font>
    </dxf>
  </rfmt>
  <rcc rId="1613" sId="2" numFmtId="4">
    <oc r="H111">
      <v>4730163.0905499998</v>
    </oc>
    <nc r="H111">
      <v>4984325.0025300002</v>
    </nc>
  </rcc>
  <rcc rId="1614" sId="2" numFmtId="4">
    <oc r="H112">
      <v>141629.66271</v>
    </oc>
    <nc r="H112">
      <v>165254.28616999998</v>
    </nc>
  </rcc>
  <rcc rId="1615" sId="2" numFmtId="4">
    <oc r="H113">
      <v>3576493.0341399997</v>
    </oc>
    <nc r="H113">
      <v>3526359.2652699999</v>
    </nc>
  </rcc>
  <rcc rId="1616" sId="2" numFmtId="4">
    <oc r="H114">
      <v>791809.03101000004</v>
    </oc>
    <nc r="H114">
      <v>1070282.98043</v>
    </nc>
  </rcc>
  <rcc rId="1617" sId="2" numFmtId="4">
    <oc r="H115">
      <v>220231.36269000001</v>
    </oc>
    <nc r="H115">
      <v>222428.47065999999</v>
    </nc>
  </rcc>
  <rfmt sheetId="2" sqref="H111:H115" start="0" length="2147483647">
    <dxf>
      <font>
        <color auto="1"/>
      </font>
    </dxf>
  </rfmt>
  <rcc rId="1618" sId="2" numFmtId="4">
    <oc r="K111">
      <v>1029421.04101</v>
    </oc>
    <nc r="K111">
      <v>2395660.9091100004</v>
    </nc>
  </rcc>
  <rcc rId="1619" sId="2" numFmtId="4">
    <oc r="K112">
      <v>33373.65984</v>
    </oc>
    <nc r="K112">
      <v>49234.882880000005</v>
    </nc>
  </rcc>
  <rcc rId="1620" sId="2" numFmtId="4">
    <oc r="K113">
      <v>514121.37052999996</v>
    </oc>
    <nc r="K113">
      <v>1423624.9266400002</v>
    </nc>
  </rcc>
  <rcc rId="1621" sId="2" numFmtId="4">
    <oc r="K114">
      <v>354969.36544000002</v>
    </oc>
    <nc r="K114">
      <v>745525.71239999996</v>
    </nc>
  </rcc>
  <rcc rId="1622" sId="2" numFmtId="4">
    <oc r="K115">
      <v>126956.6452</v>
    </oc>
    <nc r="K115">
      <v>177275.38719000001</v>
    </nc>
  </rcc>
  <rfmt sheetId="2" sqref="I111:M115" start="0" length="2147483647">
    <dxf>
      <font>
        <color auto="1"/>
      </font>
    </dxf>
  </rfmt>
  <rcc rId="1623" sId="2" numFmtId="4">
    <oc r="H116">
      <v>74821</v>
    </oc>
    <nc r="H116">
      <v>77806.11735</v>
    </nc>
  </rcc>
  <rcc rId="1624" sId="2" numFmtId="4">
    <oc r="H119">
      <v>53937.7</v>
    </oc>
    <nc r="H119">
      <v>56922.817350000005</v>
    </nc>
  </rcc>
  <rcc rId="1625" sId="2" numFmtId="4">
    <oc r="K116">
      <v>34414.42254</v>
    </oc>
    <nc r="K116">
      <v>52153.868569999999</v>
    </nc>
  </rcc>
  <rcc rId="1626" sId="2" numFmtId="4">
    <oc r="K117">
      <v>6452.7797699999992</v>
    </oc>
    <nc r="K117">
      <v>9872.4021099999991</v>
    </nc>
  </rcc>
  <rcc rId="1627" sId="2" numFmtId="4">
    <oc r="K119">
      <v>27211.642769999999</v>
    </oc>
    <nc r="K119">
      <v>41531.466460000003</v>
    </nc>
  </rcc>
  <rfmt sheetId="2" sqref="H116:M119" start="0" length="2147483647">
    <dxf>
      <font>
        <color auto="1"/>
      </font>
    </dxf>
  </rfmt>
  <rcc rId="1628" sId="2" numFmtId="4">
    <oc r="H120">
      <v>21071230.770119999</v>
    </oc>
    <nc r="H120">
      <v>21458751.919569999</v>
    </nc>
  </rcc>
  <rcc rId="1629" sId="2" numFmtId="4">
    <oc r="H121">
      <v>5720576.3852399997</v>
    </oc>
    <nc r="H121">
      <v>5809014.6129200002</v>
    </nc>
  </rcc>
  <rcc rId="1630" sId="2" numFmtId="4">
    <oc r="H122">
      <v>12011168.47225</v>
    </oc>
    <nc r="H122">
      <v>12214056.59347</v>
    </nc>
  </rcc>
  <rcc rId="1631" sId="2" numFmtId="4">
    <oc r="H123">
      <v>1352192.36571</v>
    </oc>
    <nc r="H123">
      <v>1365780.7767999999</v>
    </nc>
  </rcc>
  <rcc rId="1632" sId="2" numFmtId="4">
    <oc r="H124">
      <v>1003916.7624400001</v>
    </oc>
    <nc r="H124">
      <v>1005966.7722100001</v>
    </nc>
  </rcc>
  <rcc rId="1633" sId="2" numFmtId="4">
    <oc r="H125">
      <v>71035.399040000004</v>
    </oc>
    <nc r="H125">
      <v>71268.99904000001</v>
    </nc>
  </rcc>
  <rcc rId="1634" sId="2" numFmtId="4">
    <oc r="H127">
      <v>260128.61719999998</v>
    </oc>
    <nc r="H127">
      <v>281072.55520999996</v>
    </nc>
  </rcc>
  <rcc rId="1635" sId="2" numFmtId="4">
    <oc r="H129">
      <v>647608.59823999996</v>
    </oc>
    <nc r="H129">
      <v>706987.43991999992</v>
    </nc>
  </rcc>
  <rfmt sheetId="2" sqref="H120:K129" start="0" length="2147483647">
    <dxf>
      <font>
        <color auto="1"/>
      </font>
    </dxf>
  </rfmt>
  <rcc rId="1636" sId="2" numFmtId="4">
    <oc r="K120">
      <v>10584730.953020001</v>
    </oc>
    <nc r="K120">
      <v>14820387.178639999</v>
    </nc>
  </rcc>
  <rcc rId="1637" sId="2" numFmtId="4">
    <oc r="K121">
      <v>2753471.7625599997</v>
    </oc>
    <nc r="K121">
      <v>3808396.4783600001</v>
    </nc>
  </rcc>
  <rcc rId="1638" sId="2" numFmtId="4">
    <oc r="K122">
      <v>6324329.9431000007</v>
    </oc>
    <nc r="K122">
      <v>8627839.3769500013</v>
    </nc>
  </rcc>
  <rcc rId="1639" sId="2" numFmtId="4">
    <oc r="K123">
      <v>721630.78058999998</v>
    </oc>
    <nc r="K123">
      <v>970261.79057000007</v>
    </nc>
  </rcc>
  <rcc rId="1640" sId="2" numFmtId="4">
    <oc r="K124">
      <v>386299.82835000003</v>
    </oc>
    <nc r="K124">
      <v>704971.94967</v>
    </nc>
  </rcc>
  <rcc rId="1641" sId="2" numFmtId="4">
    <oc r="K125">
      <v>38272.260909999997</v>
    </oc>
    <nc r="K125">
      <v>50750.192849999999</v>
    </nc>
  </rcc>
  <rcc rId="1642" sId="2" numFmtId="4">
    <oc r="K126">
      <v>458.6</v>
    </oc>
    <nc r="K126">
      <v>2737.2849999999999</v>
    </nc>
  </rcc>
  <rcc rId="1643" sId="2" numFmtId="4">
    <oc r="K127">
      <v>116111.91387</v>
    </oc>
    <nc r="K127">
      <v>215134.87755999999</v>
    </nc>
  </rcc>
  <rcc rId="1644" sId="2" numFmtId="4">
    <oc r="K129">
      <v>244155.86364</v>
    </oc>
    <nc r="K129">
      <v>440295.22768000001</v>
    </nc>
  </rcc>
  <rfmt sheetId="2" sqref="L120:M129" start="0" length="2147483647">
    <dxf>
      <font>
        <color auto="1"/>
      </font>
    </dxf>
  </rfmt>
  <rcc rId="1645" sId="2" numFmtId="4">
    <oc r="H130">
      <v>2002811.64561</v>
    </oc>
    <nc r="H130">
      <v>1907476.15172</v>
    </nc>
  </rcc>
  <rcc rId="1646" sId="2" numFmtId="4">
    <oc r="H131">
      <v>1822865.8892899998</v>
    </oc>
    <nc r="H131">
      <v>1722830.38222</v>
    </nc>
  </rcc>
  <rcc rId="1647" sId="2" numFmtId="4">
    <oc r="H132">
      <v>31669.91144</v>
    </oc>
    <nc r="H132">
      <v>31489.427440000003</v>
    </nc>
  </rcc>
  <rcc rId="1648" sId="2" numFmtId="4">
    <oc r="H133">
      <v>148275.84487999999</v>
    </oc>
    <nc r="H133">
      <v>153156.34206</v>
    </nc>
  </rcc>
  <rfmt sheetId="2" sqref="H130:H133" start="0" length="2147483647">
    <dxf>
      <font>
        <color auto="1"/>
      </font>
    </dxf>
  </rfmt>
  <rcc rId="1649" sId="2" numFmtId="4">
    <oc r="K130">
      <v>942128.69663000002</v>
    </oc>
    <nc r="K130">
      <v>1306039.0794899999</v>
    </nc>
  </rcc>
  <rcc rId="1650" sId="2" numFmtId="4">
    <oc r="K131">
      <v>858469.87646000006</v>
    </oc>
    <nc r="K131">
      <v>1176424.1899000001</v>
    </nc>
  </rcc>
  <rcc rId="1651" sId="2" numFmtId="4">
    <oc r="K132">
      <v>13176.69031</v>
    </oc>
    <nc r="K132">
      <v>19200.48288</v>
    </nc>
  </rcc>
  <rcc rId="1652" sId="2" numFmtId="4">
    <oc r="K133">
      <v>70482.129860000001</v>
    </oc>
    <nc r="K133">
      <v>110414.40671</v>
    </nc>
  </rcc>
  <rfmt sheetId="2" sqref="I130:M133" start="0" length="2147483647">
    <dxf>
      <font>
        <color auto="1"/>
      </font>
    </dxf>
  </rfmt>
  <rcc rId="1653" sId="2" numFmtId="4">
    <oc r="H134">
      <v>5941379.3128699996</v>
    </oc>
    <nc r="H134">
      <v>6136899.52042</v>
    </nc>
  </rcc>
  <rcc rId="1654" sId="2" numFmtId="4">
    <oc r="H135">
      <v>1541312.5146900001</v>
    </oc>
    <nc r="H135">
      <v>1637294.2982399999</v>
    </nc>
  </rcc>
  <rcc rId="1655" sId="2" numFmtId="4">
    <oc r="H136">
      <v>1993330.02471</v>
    </oc>
    <nc r="H136">
      <v>2004482.42245</v>
    </nc>
  </rcc>
  <rcc rId="1656" sId="2" numFmtId="4">
    <oc r="H137">
      <v>226705.60813000001</v>
    </oc>
    <nc r="H137">
      <v>227894.45788999999</v>
    </nc>
  </rcc>
  <rcc rId="1657" sId="2" numFmtId="4">
    <oc r="H138">
      <v>126317.70909999999</v>
    </oc>
    <nc r="H138">
      <v>132832.15609999999</v>
    </nc>
  </rcc>
  <rcc rId="1658" sId="2" numFmtId="4">
    <oc r="H139">
      <v>165646.22</v>
    </oc>
    <nc r="H139">
      <v>168446.22</v>
    </nc>
  </rcc>
  <rcc rId="1659" sId="2" numFmtId="4">
    <oc r="H140">
      <v>1888067.23624</v>
    </oc>
    <nc r="H140">
      <v>1965949.9657399999</v>
    </nc>
  </rcc>
  <rfmt sheetId="2" sqref="H134:J140" start="0" length="2147483647">
    <dxf>
      <font>
        <color auto="1"/>
      </font>
    </dxf>
  </rfmt>
  <rcc rId="1660" sId="2" numFmtId="4">
    <oc r="K134">
      <v>2740682.86797</v>
    </oc>
    <nc r="K134">
      <v>4188845.9469400002</v>
    </nc>
  </rcc>
  <rcc rId="1661" sId="2" numFmtId="4">
    <oc r="K135">
      <v>584696.12378999998</v>
    </oc>
    <nc r="K135">
      <v>1021051.38867</v>
    </nc>
  </rcc>
  <rcc rId="1662" sId="2" numFmtId="4">
    <oc r="K136">
      <v>1008084.62558</v>
    </oc>
    <nc r="K136">
      <v>1389516.0890299999</v>
    </nc>
  </rcc>
  <rcc rId="1663" sId="2" numFmtId="4">
    <oc r="K137">
      <v>113855.60696999999</v>
    </oc>
    <nc r="K137">
      <v>168527.48290999999</v>
    </nc>
  </rcc>
  <rcc rId="1664" sId="2" numFmtId="4">
    <oc r="K138">
      <v>53185.98156</v>
    </oc>
    <nc r="K138">
      <v>92706.102719999995</v>
    </nc>
  </rcc>
  <rcc rId="1665" sId="2" numFmtId="4">
    <oc r="K139">
      <v>93283.091809999998</v>
    </oc>
    <nc r="K139">
      <v>134388.14426</v>
    </nc>
  </rcc>
  <rcc rId="1666" sId="2" numFmtId="4">
    <oc r="K140">
      <v>887577.43825999997</v>
    </oc>
    <nc r="K140">
      <v>1382656.7393499999</v>
    </nc>
  </rcc>
  <rfmt sheetId="2" sqref="K134:M140" start="0" length="2147483647">
    <dxf>
      <font>
        <color auto="1"/>
      </font>
    </dxf>
  </rfmt>
  <rcc rId="1667" sId="2" numFmtId="4">
    <oc r="H141">
      <v>18622550.500099998</v>
    </oc>
    <nc r="H141">
      <v>20244696.039030001</v>
    </nc>
  </rcc>
  <rcc rId="1668" sId="2" numFmtId="4">
    <oc r="H142">
      <v>4673724.9659700003</v>
    </oc>
    <nc r="H142">
      <v>4686941.5645900005</v>
    </nc>
  </rcc>
  <rcc rId="1669" sId="2" numFmtId="4">
    <oc r="H143">
      <v>1695814.26584</v>
    </oc>
    <nc r="H143">
      <v>1805306.4951300002</v>
    </nc>
  </rcc>
  <rcc rId="1670" sId="2" numFmtId="4">
    <oc r="H144">
      <v>8722471.9896799996</v>
    </oc>
    <nc r="H144">
      <v>10485629.210930001</v>
    </nc>
  </rcc>
  <rcc rId="1671" sId="2" numFmtId="4">
    <oc r="H145">
      <v>3135603.1409999998</v>
    </oc>
    <nc r="H145">
      <v>2865068.9944600002</v>
    </nc>
  </rcc>
  <rcc rId="1672" sId="2" numFmtId="4">
    <oc r="H146">
      <v>394936.13761000003</v>
    </oc>
    <nc r="H146">
      <v>401749.77392000001</v>
    </nc>
  </rcc>
  <rfmt sheetId="2" sqref="H141:H146" start="0" length="2147483647">
    <dxf>
      <font>
        <color auto="1"/>
      </font>
    </dxf>
  </rfmt>
  <rcc rId="1673" sId="2" numFmtId="4">
    <oc r="K141">
      <v>10337796.915930001</v>
    </oc>
    <nc r="K141">
      <v>15669656.635840001</v>
    </nc>
  </rcc>
  <rcc rId="1674" sId="2" numFmtId="4">
    <oc r="K142">
      <v>2715820.2665800001</v>
    </oc>
    <nc r="K142">
      <v>4086676.4526300002</v>
    </nc>
  </rcc>
  <rcc rId="1675" sId="2" numFmtId="4">
    <oc r="K143">
      <v>745027.28682000004</v>
    </oc>
    <nc r="K143">
      <v>1192812.9762599999</v>
    </nc>
  </rcc>
  <rcc rId="1676" sId="2" numFmtId="4">
    <oc r="K144">
      <v>5437354.8793700002</v>
    </oc>
    <nc r="K144">
      <v>8182451.0443599997</v>
    </nc>
  </rcc>
  <rcc rId="1677" sId="2" numFmtId="4">
    <oc r="K145">
      <v>1262505.4491099999</v>
    </oc>
    <nc r="K145">
      <v>1900926.9110399999</v>
    </nc>
  </rcc>
  <rcc rId="1678" sId="2" numFmtId="4">
    <oc r="K146">
      <v>177089.03405000002</v>
    </oc>
    <nc r="K146">
      <v>306789.25154999999</v>
    </nc>
  </rcc>
  <rfmt sheetId="2" sqref="I141:M146" start="0" length="2147483647">
    <dxf>
      <font>
        <color auto="1"/>
      </font>
    </dxf>
  </rfmt>
  <rcc rId="1679" sId="2" numFmtId="4">
    <oc r="H147">
      <v>2263909.58158</v>
    </oc>
    <nc r="H147">
      <v>2305527.9523499999</v>
    </nc>
  </rcc>
  <rcc rId="1680" sId="2" numFmtId="4">
    <oc r="H148">
      <v>13299.374330000001</v>
    </oc>
    <nc r="H148">
      <v>13199.374330000001</v>
    </nc>
  </rcc>
  <rcc rId="1681" sId="2" numFmtId="4">
    <oc r="H149">
      <v>579459.26673999999</v>
    </oc>
    <nc r="H149">
      <v>574501.08044000005</v>
    </nc>
  </rcc>
  <rcc rId="1682" sId="2" numFmtId="4">
    <oc r="H150">
      <v>1587228.00156</v>
    </oc>
    <nc r="H150">
      <v>1630959.2778399999</v>
    </nc>
  </rcc>
  <rcc rId="1683" sId="2" numFmtId="4">
    <oc r="H151">
      <v>83922.938949999996</v>
    </oc>
    <nc r="H151">
      <v>86868.21974</v>
    </nc>
  </rcc>
  <rcc rId="1684" sId="2" numFmtId="4">
    <oc r="K147">
      <v>979809.21591999999</v>
    </oc>
    <nc r="K147">
      <v>1483097.5631500001</v>
    </nc>
  </rcc>
  <rcc rId="1685" sId="2" numFmtId="4">
    <oc r="K148">
      <v>6242.5722699999997</v>
    </oc>
    <nc r="K148">
      <v>9138.4997899999998</v>
    </nc>
  </rcc>
  <rcc rId="1686" sId="2" numFmtId="4">
    <oc r="K149">
      <v>183064.45543</v>
    </oc>
    <nc r="K149">
      <v>281548.47470999998</v>
    </nc>
  </rcc>
  <rcc rId="1687" sId="2" numFmtId="4">
    <oc r="K150">
      <v>751907.82683000003</v>
    </oc>
    <nc r="K150">
      <v>1128849.15102</v>
    </nc>
  </rcc>
  <rcc rId="1688" sId="2" numFmtId="4">
    <oc r="K151">
      <v>38594.361389999998</v>
    </oc>
    <nc r="K151">
      <v>63561.43763</v>
    </nc>
  </rcc>
  <rfmt sheetId="2" sqref="H147:M151" start="0" length="2147483647">
    <dxf>
      <font>
        <color auto="1"/>
      </font>
    </dxf>
  </rfmt>
  <rcc rId="1689" sId="2" numFmtId="4">
    <oc r="H152">
      <v>510157.33735000005</v>
    </oc>
    <nc r="H152">
      <v>516821.27861000004</v>
    </nc>
  </rcc>
  <rcc rId="1690" sId="2" numFmtId="4">
    <oc r="H153">
      <v>151698.31</v>
    </oc>
    <nc r="H153">
      <v>152800.34</v>
    </nc>
  </rcc>
  <rcc rId="1691" sId="2" numFmtId="4">
    <oc r="H154">
      <v>330892.82735000004</v>
    </oc>
    <nc r="H154">
      <v>336376.61861</v>
    </nc>
  </rcc>
  <rcc rId="1692" sId="2" numFmtId="4">
    <oc r="H155">
      <v>27566.2</v>
    </oc>
    <nc r="H155">
      <v>27644.32</v>
    </nc>
  </rcc>
  <rcc rId="1693" sId="2" numFmtId="4">
    <oc r="K152">
      <v>208701.98506000001</v>
    </oc>
    <nc r="K152">
      <v>340701.56273000001</v>
    </nc>
  </rcc>
  <rcc rId="1694" sId="2" numFmtId="4">
    <oc r="K153">
      <v>58030.813620000001</v>
    </oc>
    <nc r="K153">
      <v>91478.950260000012</v>
    </nc>
  </rcc>
  <rcc rId="1695" sId="2" numFmtId="4">
    <oc r="K154">
      <v>141039.32206000001</v>
    </oc>
    <nc r="K154">
      <v>233227.8285</v>
    </nc>
  </rcc>
  <rcc rId="1696" sId="2" numFmtId="4">
    <oc r="K155">
      <v>9631.8493800000015</v>
    </oc>
    <nc r="K155">
      <v>15994.78397</v>
    </nc>
  </rcc>
  <rfmt sheetId="2" sqref="H152:M155" start="0" length="2147483647">
    <dxf>
      <font>
        <color auto="1"/>
      </font>
    </dxf>
  </rfmt>
  <rcc rId="1697" sId="2" numFmtId="4">
    <oc r="H156">
      <v>272573.78931999998</v>
    </oc>
    <nc r="H156">
      <v>214513.85977000001</v>
    </nc>
  </rcc>
  <rcc rId="1698" sId="2" numFmtId="4">
    <oc r="H157">
      <v>272573.78931999998</v>
    </oc>
    <nc r="H157">
      <v>214513.85977000001</v>
    </nc>
  </rcc>
  <rcc rId="1699" sId="2" numFmtId="4">
    <oc r="K156">
      <v>55165.23373</v>
    </oc>
    <nc r="K156">
      <v>70843.357019999996</v>
    </nc>
  </rcc>
  <rcc rId="1700" sId="2" numFmtId="4">
    <oc r="K157">
      <v>55165.23373</v>
    </oc>
    <nc r="K157">
      <v>70843.357019999996</v>
    </nc>
  </rcc>
  <rfmt sheetId="2" sqref="H156:M157" start="0" length="2147483647">
    <dxf>
      <font>
        <color auto="1"/>
      </font>
    </dxf>
  </rfmt>
  <rcc rId="1701" sId="2" numFmtId="4">
    <oc r="H158">
      <v>0</v>
    </oc>
    <nc r="H158">
      <v>50</v>
    </nc>
  </rcc>
  <rcc rId="1702" sId="2" numFmtId="4">
    <oc r="H161">
      <v>0</v>
    </oc>
    <nc r="H161">
      <v>50</v>
    </nc>
  </rcc>
  <rfmt sheetId="2" sqref="H158:H161" start="0" length="2147483647">
    <dxf>
      <font>
        <color auto="1"/>
      </font>
    </dxf>
  </rfmt>
  <rfmt sheetId="2" sqref="I158:M161" start="0" length="2147483647">
    <dxf>
      <font>
        <color auto="1"/>
      </font>
    </dxf>
  </rfmt>
  <rcc rId="1703" sId="2" numFmtId="4">
    <oc r="H162">
      <v>76659020.572740003</v>
    </oc>
    <nc r="H162">
      <v>79481543.181140006</v>
    </nc>
  </rcc>
  <rcc rId="1704" sId="2" numFmtId="4">
    <oc r="K162">
      <v>35666710.891720004</v>
    </oc>
    <nc r="K162">
      <v>54604492.53644</v>
    </nc>
  </rcc>
  <rfmt sheetId="2" sqref="H162:M162" start="0" length="2147483647">
    <dxf>
      <font>
        <color auto="1"/>
      </font>
    </dxf>
  </rfmt>
  <rcc rId="1705" sId="2" numFmtId="4">
    <oc r="H163">
      <v>-3889007.5671300003</v>
    </oc>
    <nc r="H163">
      <v>-4213816.48893</v>
    </nc>
  </rcc>
  <rcc rId="1706" sId="2" numFmtId="4">
    <oc r="K163">
      <v>-290549.77411</v>
    </oc>
    <nc r="K163">
      <v>464520.14152</v>
    </nc>
  </rcc>
  <rfmt sheetId="2" sqref="B163:K163" start="0" length="2147483647">
    <dxf>
      <font>
        <color auto="1"/>
      </font>
    </dxf>
  </rfmt>
  <rcc rId="1707" sId="2" numFmtId="4">
    <oc r="H166">
      <v>3889007.5671300003</v>
    </oc>
    <nc r="H166">
      <v>4213816.48893</v>
    </nc>
  </rcc>
  <rcc rId="1708" sId="2" numFmtId="4">
    <oc r="H167">
      <v>1827263.2628599999</v>
    </oc>
    <nc r="H167">
      <v>1826113.2628599999</v>
    </nc>
  </rcc>
  <rcc rId="1709" sId="2" numFmtId="4">
    <oc r="H171">
      <v>1210859.0628599999</v>
    </oc>
    <nc r="H171">
      <v>1209709.0628599999</v>
    </nc>
  </rcc>
  <rcc rId="1710" sId="2" numFmtId="4">
    <oc r="H172">
      <v>7543131.7000000002</v>
    </oc>
    <nc r="H172">
      <v>7548447.5</v>
    </nc>
  </rcc>
  <rcc rId="1711" sId="2" numFmtId="4">
    <oc r="H173">
      <v>-6332272.6371400002</v>
    </oc>
    <nc r="H173">
      <v>-6338738.4371400001</v>
    </nc>
  </rcc>
  <rcc rId="1712" sId="2" numFmtId="4">
    <oc r="H179">
      <v>2061744.30427</v>
    </oc>
    <nc r="H179">
      <v>2387703.2260699999</v>
    </nc>
  </rcc>
  <rcc rId="1713" sId="2" numFmtId="4">
    <oc r="H180">
      <v>-79567576.718559995</v>
    </oc>
    <nc r="H180">
      <v>-77249605.187110007</v>
    </nc>
  </rcc>
  <rcc rId="1714" sId="2" numFmtId="4">
    <oc r="H181">
      <v>83846609.009880006</v>
    </oc>
    <nc r="H181">
      <v>86669131.618279994</v>
    </nc>
  </rcc>
  <rfmt sheetId="2" sqref="H166:H181" start="0" length="2147483647">
    <dxf>
      <font>
        <color auto="1"/>
      </font>
    </dxf>
  </rfmt>
  <rcc rId="1715" sId="2" numFmtId="4">
    <oc r="K166">
      <v>290549.77411</v>
    </oc>
    <nc r="K166">
      <v>-464520.14151999447</v>
    </nc>
  </rcc>
  <rcc rId="1716" sId="2" numFmtId="4">
    <oc r="K167">
      <v>1855033.0045</v>
    </oc>
    <nc r="K167">
      <v>2674770.06678</v>
    </nc>
  </rcc>
  <rcc rId="1717" sId="2" numFmtId="4">
    <oc r="K168">
      <v>-720800</v>
    </oc>
    <nc r="K168">
      <v>-678416</v>
    </nc>
  </rcc>
  <rcc rId="1718" sId="2" numFmtId="4">
    <oc r="K169">
      <v>277500</v>
    </oc>
    <nc r="K169">
      <v>473500</v>
    </nc>
  </rcc>
  <rcc rId="1719" sId="2" numFmtId="4">
    <oc r="K170">
      <v>-998300</v>
    </oc>
    <nc r="K170">
      <v>-1151916</v>
    </nc>
  </rcc>
  <rcc rId="1720" sId="2" numFmtId="4">
    <oc r="K171">
      <v>1287884</v>
    </oc>
    <nc r="K171">
      <v>1824141.25</v>
    </nc>
  </rcc>
  <rcc rId="1721" sId="2" numFmtId="4">
    <oc r="K172">
      <v>1287884</v>
    </oc>
    <nc r="K172">
      <v>1824141.25</v>
    </nc>
  </rcc>
  <rcc rId="1722" sId="2" numFmtId="4">
    <oc r="K174">
      <v>1287949.0045</v>
    </oc>
    <nc r="K174">
      <v>1529044.81678</v>
    </nc>
  </rcc>
  <rcc rId="1723" sId="2" numFmtId="4">
    <oc r="K178">
      <v>1287949.0045</v>
    </oc>
    <nc r="K178">
      <v>1529044.81678</v>
    </nc>
  </rcc>
  <rcc rId="1724" sId="2" numFmtId="4">
    <oc r="K179">
      <v>-1564483.2303900002</v>
    </oc>
    <nc r="K179">
      <v>-3139290.2082999945</v>
    </nc>
  </rcc>
  <rcc rId="1725" sId="2" numFmtId="4">
    <oc r="K180">
      <v>-65739443.400519997</v>
    </oc>
    <nc r="K180">
      <v>-102271643.04673</v>
    </nc>
  </rcc>
  <rcc rId="1726" sId="2" numFmtId="4">
    <oc r="K181">
      <v>64174960.17013</v>
    </oc>
    <nc r="K181">
      <v>99132352.838430002</v>
    </nc>
  </rcc>
  <rfmt sheetId="2" sqref="K166:K181" start="0" length="2147483647">
    <dxf>
      <font>
        <color auto="1"/>
      </font>
    </dxf>
  </rfmt>
  <rcc rId="1727" sId="2">
    <oc r="K81" t="inlineStr">
      <is>
        <t>Исполнено на 01.07. 2025 г</t>
      </is>
    </oc>
    <nc r="K81" t="inlineStr">
      <is>
        <t>Исполнено на 01.10. 2025 г</t>
      </is>
    </nc>
  </rcc>
  <rcc rId="1728" sId="2">
    <oc r="O81" t="inlineStr">
      <is>
        <t xml:space="preserve">Темп роста к 01.07.2024 г </t>
      </is>
    </oc>
    <nc r="O81" t="inlineStr">
      <is>
        <t xml:space="preserve">Темп роста к 01.10.2024 г </t>
      </is>
    </nc>
  </rcc>
  <rcc rId="1729" sId="2">
    <oc r="P84">
      <v>1000</v>
    </oc>
    <nc r="P84"/>
  </rcc>
  <rfmt sheetId="2" sqref="H81:M82" start="0" length="2147483647">
    <dxf>
      <font>
        <color auto="1"/>
      </font>
    </dxf>
  </rfmt>
  <rcc rId="1730" sId="2">
    <oc r="K7" t="inlineStr">
      <is>
        <t xml:space="preserve"> Факт на 01.07.2025</t>
      </is>
    </oc>
    <nc r="K7" t="inlineStr">
      <is>
        <t xml:space="preserve"> Факт на 01.10.2025</t>
      </is>
    </nc>
  </rcc>
  <rcc rId="1731" sId="2">
    <oc r="O7" t="inlineStr">
      <is>
        <t xml:space="preserve">темп роста к 01.07.2024 г </t>
      </is>
    </oc>
    <nc r="O7" t="inlineStr">
      <is>
        <t xml:space="preserve">темп роста к 01.10.2024 г </t>
      </is>
    </nc>
  </rcc>
  <rcc rId="1732" sId="2">
    <oc r="A5" t="inlineStr">
      <is>
        <t>по состоянию на 01.07.2025 года</t>
      </is>
    </oc>
    <nc r="A5" t="inlineStr">
      <is>
        <t>по состоянию на 01.10.2025 года</t>
      </is>
    </nc>
  </rcc>
  <rfmt sheetId="2" sqref="H7:M8" start="0" length="2147483647">
    <dxf>
      <font>
        <color auto="1"/>
      </font>
    </dxf>
  </rfmt>
  <rcc rId="1733" sId="2" numFmtId="4">
    <oc r="H9">
      <f>H10+H54</f>
    </oc>
    <nc r="H9">
      <v>30111609.138810001</v>
    </nc>
  </rcc>
  <rcc rId="1734" sId="2" numFmtId="4">
    <oc r="H10">
      <f>H11+H15+H25+H29+H36+H40+H44+H49</f>
    </oc>
    <nc r="H10">
      <v>24003273.45775</v>
    </nc>
  </rcc>
  <rfmt sheetId="2" sqref="H9:H11" start="0" length="2147483647">
    <dxf>
      <font>
        <color auto="1"/>
      </font>
    </dxf>
  </rfmt>
  <rcc rId="1735" sId="2" numFmtId="4">
    <oc r="K9">
      <v>14489065.762389999</v>
    </oc>
    <nc r="K9">
      <v>23711493.475579999</v>
    </nc>
  </rcc>
  <rcc rId="1736" sId="2" numFmtId="4">
    <oc r="K10">
      <f>K11+K15+K25+K29+K36+K40+K44+K49</f>
    </oc>
    <nc r="K10">
      <v>18575729.760749999</v>
    </nc>
  </rcc>
  <rcc rId="1737" sId="2" numFmtId="4">
    <oc r="K11">
      <v>1597675.7727900001</v>
    </oc>
    <nc r="K11">
      <v>2805099.1404800001</v>
    </nc>
  </rcc>
  <rfmt sheetId="2" sqref="I9:M11" start="0" length="2147483647">
    <dxf>
      <font>
        <color auto="1"/>
      </font>
    </dxf>
  </rfmt>
  <rcc rId="1738" sId="2" numFmtId="4">
    <oc r="H15">
      <v>10304061.38534</v>
    </oc>
    <nc r="H15">
      <v>10307861.391340001</v>
    </nc>
  </rcc>
  <rcc rId="1739" sId="2" numFmtId="4">
    <oc r="K15">
      <v>4406711.3976199999</v>
    </oc>
    <nc r="K15">
      <v>7381613.1534299999</v>
    </nc>
  </rcc>
  <rfmt sheetId="2" sqref="H15:M15" start="0" length="2147483647">
    <dxf>
      <font>
        <color auto="1"/>
      </font>
    </dxf>
  </rfmt>
  <rcc rId="1740" sId="2" numFmtId="4">
    <oc r="K25">
      <v>1942929.03746</v>
    </oc>
    <nc r="K25">
      <v>3622150.15619</v>
    </nc>
  </rcc>
  <rfmt sheetId="2" sqref="H25:M25" start="0" length="2147483647">
    <dxf>
      <font>
        <color auto="1"/>
      </font>
    </dxf>
  </rfmt>
  <rcc rId="1741" sId="2" numFmtId="4">
    <oc r="H27">
      <f>H26-H28</f>
    </oc>
    <nc r="H27">
      <v>1162807.8850000007</v>
    </nc>
  </rcc>
  <rcc rId="1742" sId="2" numFmtId="4">
    <oc r="K27">
      <v>315406.3857799999</v>
    </oc>
    <nc r="K27">
      <v>642164.66622000001</v>
    </nc>
  </rcc>
  <rcc rId="1743" sId="2" numFmtId="4">
    <oc r="K28">
      <v>1627522.6516800001</v>
    </oc>
    <nc r="K28">
      <v>2963926.0721700001</v>
    </nc>
  </rcc>
  <rfmt sheetId="2" sqref="H27:M28" start="0" length="2147483647">
    <dxf>
      <font>
        <color auto="1"/>
      </font>
    </dxf>
  </rfmt>
  <rcc rId="1744" sId="2" odxf="1" dxf="1" numFmtId="4">
    <oc r="H26">
      <v>5136500.8441000003</v>
    </oc>
    <nc r="H26">
      <v>5177749.3441000003</v>
    </nc>
    <odxf>
      <font>
        <sz val="12"/>
        <color rgb="FFFF000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745" sId="2" odxf="1" dxf="1" numFmtId="4">
    <oc r="K26">
      <v>1936818.5712899999</v>
    </oc>
    <nc r="K26">
      <v>3622150.15619</v>
    </nc>
    <odxf>
      <font>
        <sz val="12"/>
        <color rgb="FFFF000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fmt sheetId="2" sqref="H26:M26" start="0" length="2147483647">
    <dxf>
      <font>
        <color auto="1"/>
      </font>
    </dxf>
  </rfmt>
  <rcc rId="1746" sId="2" numFmtId="4">
    <oc r="H29">
      <v>2612527.90607</v>
    </oc>
    <nc r="H29">
      <v>2622829.90607</v>
    </nc>
  </rcc>
  <rfmt sheetId="2" sqref="H29" start="0" length="2147483647">
    <dxf>
      <font>
        <color auto="1"/>
      </font>
    </dxf>
  </rfmt>
  <rcc rId="1747" sId="2" numFmtId="4">
    <oc r="K29">
      <v>1646009.4026600001</v>
    </oc>
    <nc r="K29">
      <v>2282992.2744499999</v>
    </nc>
  </rcc>
  <rfmt sheetId="2" sqref="I29:M29" start="0" length="2147483647">
    <dxf>
      <font>
        <color auto="1"/>
      </font>
    </dxf>
  </rfmt>
  <rcc rId="1748" sId="2" numFmtId="4">
    <oc r="H36">
      <v>2910048.1676500002</v>
    </oc>
    <nc r="H36">
      <v>2913548.1676500002</v>
    </nc>
  </rcc>
  <rfmt sheetId="2" sqref="H36:J36" start="0" length="2147483647">
    <dxf>
      <font>
        <color auto="1"/>
      </font>
    </dxf>
  </rfmt>
  <rcc rId="1749" sId="2" numFmtId="4">
    <oc r="K36">
      <v>1394123.4966199999</v>
    </oc>
    <nc r="K36">
      <v>2099042.3125800001</v>
    </nc>
  </rcc>
  <rfmt sheetId="2" sqref="K36:M36" start="0" length="2147483647">
    <dxf>
      <font>
        <color auto="1"/>
      </font>
    </dxf>
  </rfmt>
  <rcc rId="1750" sId="2" numFmtId="4">
    <oc r="K40">
      <v>9104.7377400000005</v>
    </oc>
    <nc r="K40">
      <v>15207.017</v>
    </nc>
  </rcc>
  <rfmt sheetId="2" sqref="H40:M40" start="0" length="2147483647">
    <dxf>
      <font>
        <color auto="1"/>
      </font>
    </dxf>
  </rfmt>
  <rcc rId="1751" sId="2" numFmtId="4">
    <oc r="H44">
      <v>267909.63277000003</v>
    </oc>
    <nc r="H44">
      <v>285237.64859</v>
    </nc>
  </rcc>
  <rfmt sheetId="2" sqref="H44" start="0" length="2147483647">
    <dxf>
      <font>
        <color auto="1"/>
      </font>
    </dxf>
  </rfmt>
  <rcc rId="1752" sId="2" numFmtId="4">
    <oc r="K44">
      <v>236070.48658000003</v>
    </oc>
    <nc r="K44">
      <v>369628.89452999999</v>
    </nc>
  </rcc>
  <rfmt sheetId="2" sqref="I44:M44" start="0" length="2147483647">
    <dxf>
      <font>
        <color auto="1"/>
      </font>
    </dxf>
  </rfmt>
  <rcc rId="1753" sId="2" numFmtId="4">
    <oc r="K49">
      <v>-0.94664000000000004</v>
    </oc>
    <nc r="K49">
      <v>-3.18791</v>
    </nc>
  </rcc>
  <rfmt sheetId="2" sqref="H49:M49" start="0" length="2147483647">
    <dxf>
      <font>
        <color auto="1"/>
      </font>
    </dxf>
  </rfmt>
  <rcc rId="1754" sId="2" numFmtId="4">
    <oc r="H55">
      <v>3522723.5834299996</v>
    </oc>
    <nc r="H55">
      <v>3607007.46343</v>
    </nc>
  </rcc>
  <rcc rId="1755" sId="2" numFmtId="4">
    <oc r="K55">
      <v>1814309.7128299999</v>
    </oc>
    <nc r="K55">
      <v>2977125.0104200002</v>
    </nc>
  </rcc>
  <rfmt sheetId="2" sqref="H55:M55" start="0" length="2147483647">
    <dxf>
      <font>
        <color auto="1"/>
      </font>
    </dxf>
  </rfmt>
  <rcc rId="1756" sId="2" numFmtId="4">
    <oc r="K56">
      <v>4534.8301799999999</v>
    </oc>
    <nc r="K56">
      <v>6432.1339100000005</v>
    </nc>
  </rcc>
  <rfmt sheetId="2" sqref="H56:M56" start="0" length="2147483647">
    <dxf>
      <font>
        <color auto="1"/>
      </font>
    </dxf>
  </rfmt>
  <rcc rId="1757" sId="2" numFmtId="4">
    <oc r="K57">
      <v>526701.70039999997</v>
    </oc>
    <nc r="K57">
      <v>683886.54611999996</v>
    </nc>
  </rcc>
  <rfmt sheetId="2" sqref="H57:M57" start="0" length="2147483647">
    <dxf>
      <font>
        <color auto="1"/>
      </font>
    </dxf>
  </rfmt>
  <rcc rId="1758" sId="2" numFmtId="4">
    <oc r="H57">
      <v>934448.43478000001</v>
    </oc>
    <nc r="H57">
      <v>944808.58878999995</v>
    </nc>
  </rcc>
  <rcc rId="1759" sId="2" numFmtId="4">
    <oc r="H58">
      <v>347748.29657000001</v>
    </oc>
    <nc r="H58">
      <v>472501.47620999999</v>
    </nc>
  </rcc>
  <rcc rId="1760" sId="2" numFmtId="4">
    <oc r="K58">
      <v>135996.08968</v>
    </oc>
    <nc r="K58">
      <v>200639.69663999998</v>
    </nc>
  </rcc>
  <rfmt sheetId="2" sqref="H58:M58" start="0" length="2147483647">
    <dxf>
      <font>
        <color auto="1"/>
      </font>
    </dxf>
  </rfmt>
  <rfmt sheetId="2" sqref="H59:M59" start="0" length="2147483647">
    <dxf>
      <font>
        <color auto="1"/>
      </font>
    </dxf>
  </rfmt>
  <rcc rId="1761" sId="2" numFmtId="4">
    <oc r="K60">
      <v>744954.86164000002</v>
    </oc>
    <nc r="K60">
      <v>1221104.16316</v>
    </nc>
  </rcc>
  <rcc rId="1762" sId="2" numFmtId="4">
    <oc r="K61">
      <v>29910.028829999999</v>
    </oc>
    <nc r="K61">
      <v>46541.010579999995</v>
    </nc>
  </rcc>
  <rfmt sheetId="2" sqref="H54:M61" start="0" length="2147483647">
    <dxf>
      <font>
        <color auto="1"/>
      </font>
    </dxf>
  </rfmt>
  <rcc rId="1763" sId="2" numFmtId="4">
    <oc r="H62">
      <v>40695141.11552</v>
    </oc>
    <nc r="H62">
      <v>40695299.715519994</v>
    </nc>
  </rcc>
  <rfmt sheetId="2" sqref="H62:H63" start="0" length="2147483647">
    <dxf>
      <font>
        <color auto="1"/>
      </font>
    </dxf>
  </rfmt>
  <rcc rId="1764" sId="2" numFmtId="4">
    <oc r="K62">
      <v>20887095.355220005</v>
    </oc>
    <nc r="K62">
      <v>31357519.202380002</v>
    </nc>
  </rcc>
  <rcc rId="1765" sId="2" numFmtId="4">
    <oc r="K63">
      <v>20881938.28827</v>
    </oc>
    <nc r="K63">
      <v>31383868.821069997</v>
    </nc>
  </rcc>
  <rfmt sheetId="2" sqref="I62:M63" start="0" length="2147483647">
    <dxf>
      <font>
        <color auto="1"/>
      </font>
    </dxf>
  </rfmt>
  <rcc rId="1766" sId="2" numFmtId="4">
    <oc r="K64">
      <v>11812380.6</v>
    </oc>
    <nc r="K64">
      <v>17855008.600000001</v>
    </nc>
  </rcc>
  <rfmt sheetId="2" sqref="H64:M64" start="0" length="2147483647">
    <dxf>
      <font>
        <color auto="1"/>
      </font>
    </dxf>
  </rfmt>
  <rcc rId="1767" sId="2" numFmtId="4">
    <oc r="K65">
      <v>11218546.800000001</v>
    </oc>
    <nc r="K65">
      <v>16827820.199999999</v>
    </nc>
  </rcc>
  <rfmt sheetId="2" sqref="H65:M65" start="0" length="2147483647">
    <dxf>
      <font>
        <color auto="1"/>
      </font>
    </dxf>
  </rfmt>
  <rcc rId="1768" sId="2" numFmtId="4">
    <oc r="K67">
      <v>593833.80000000005</v>
    </oc>
    <nc r="K67">
      <v>890750.7</v>
    </nc>
  </rcc>
  <rfmt sheetId="2" sqref="H66:M67" start="0" length="2147483647">
    <dxf>
      <font>
        <color auto="1"/>
      </font>
    </dxf>
  </rfmt>
  <rcc rId="1769" sId="2" numFmtId="4">
    <oc r="K69">
      <v>0</v>
    </oc>
    <nc r="K69">
      <v>136437.70000000001</v>
    </nc>
  </rcc>
  <rfmt sheetId="2" sqref="H68:M70" start="0" length="2147483647">
    <dxf>
      <font>
        <color auto="1"/>
      </font>
    </dxf>
  </rfmt>
  <rcc rId="1770" sId="2" numFmtId="4">
    <oc r="K71">
      <v>7969754.6219199998</v>
    </oc>
    <nc r="K71">
      <v>12039565.65835</v>
    </nc>
  </rcc>
  <rfmt sheetId="2" sqref="H71:M71" start="0" length="2147483647">
    <dxf>
      <font>
        <color auto="1"/>
      </font>
    </dxf>
  </rfmt>
  <rcc rId="1771" sId="2" numFmtId="4">
    <oc r="K72">
      <v>636111.69957000006</v>
    </oc>
    <nc r="K72">
      <v>871363.54400999995</v>
    </nc>
  </rcc>
  <rcc rId="1772" sId="2" numFmtId="4">
    <oc r="K73">
      <v>463691.36677999998</v>
    </oc>
    <nc r="K73">
      <v>617931.01871000009</v>
    </nc>
  </rcc>
  <rfmt sheetId="2" sqref="H72:M73" start="0" length="2147483647">
    <dxf>
      <font>
        <color auto="1"/>
      </font>
    </dxf>
  </rfmt>
  <rfmt sheetId="2" sqref="H74:L74" start="0" length="2147483647">
    <dxf>
      <font>
        <color auto="1"/>
      </font>
    </dxf>
  </rfmt>
  <rcc rId="1773" sId="2" numFmtId="4">
    <oc r="K75">
      <v>6847.4324999999999</v>
    </oc>
    <nc r="K75">
      <v>6967.4324999999999</v>
    </nc>
  </rcc>
  <rfmt sheetId="2" sqref="H74:M75" start="0" length="2147483647">
    <dxf>
      <font>
        <color auto="1"/>
      </font>
    </dxf>
  </rfmt>
  <rcc rId="1774" sId="2" numFmtId="4">
    <oc r="H76">
      <v>3737.8155200000001</v>
    </oc>
    <nc r="H76">
      <v>3896.41552</v>
    </nc>
  </rcc>
  <rcc rId="1775" sId="2" numFmtId="4">
    <oc r="K76">
      <v>9733.9940299999998</v>
    </oc>
    <nc r="K76">
      <v>14392.91748</v>
    </nc>
  </rcc>
  <rfmt sheetId="2" sqref="H76:L76" start="0" length="2147483647">
    <dxf>
      <font>
        <color auto="1"/>
      </font>
    </dxf>
  </rfmt>
  <rfmt sheetId="2" sqref="M76" start="0" length="2147483647">
    <dxf>
      <font>
        <color auto="1"/>
      </font>
    </dxf>
  </rfmt>
  <rcc rId="1776" sId="2" numFmtId="4">
    <oc r="K77">
      <v>8262.1206999999995</v>
    </oc>
    <nc r="K77">
      <v>8884.1653800000004</v>
    </nc>
  </rcc>
  <rcc rId="1777" sId="2" numFmtId="4">
    <oc r="K78">
      <v>-23051.683280000001</v>
    </oc>
    <nc r="K78">
      <v>-59959.337049999995</v>
    </nc>
  </rcc>
  <rfmt sheetId="2" sqref="H77:M78" start="0" length="2147483647">
    <dxf>
      <font>
        <color auto="1"/>
      </font>
    </dxf>
  </rfmt>
  <rcc rId="1778" sId="2" numFmtId="4">
    <oc r="K79">
      <f>K62+K9</f>
    </oc>
    <nc r="K79">
      <v>55069012.677960001</v>
    </nc>
  </rcc>
  <rfmt sheetId="2" sqref="H79:M79" start="0" length="2147483647">
    <dxf>
      <font>
        <color auto="1"/>
      </font>
    </dxf>
  </rfmt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779" sheetId="2" source="C128" destination="C129" sourceSheetId="2">
    <undo index="1" exp="ref" v="1" dr="C129" r="N129" sId="2"/>
    <undo index="1" exp="ref" v="1" dr="C129" r="O129" sId="2"/>
    <rcc rId="0" sId="2" s="1" dxf="1" numFmtId="4">
      <nc r="C129">
        <v>192657.44934999998</v>
      </nc>
      <ndxf>
        <font>
          <sz val="12"/>
          <color rgb="FFFF0000"/>
          <name val="Times New Roman"/>
          <scheme val="none"/>
        </font>
        <numFmt numFmtId="166" formatCode="[$-419]#,##0.0"/>
        <fill>
          <patternFill patternType="solid">
            <fgColor rgb="FFDCE6F2"/>
            <bgColor rgb="FFDBEEF4"/>
          </patternFill>
        </fill>
        <alignment horizontal="center" vertical="center" readingOrder="0"/>
        <border outline="0">
          <left style="thin">
            <color auto="1"/>
          </left>
          <top style="thin">
            <color auto="1"/>
          </top>
          <bottom style="thin">
            <color auto="1"/>
          </bottom>
        </border>
      </ndxf>
    </rcc>
  </rm>
  <rfmt sheetId="2" sqref="C128" start="0" length="0">
    <dxf>
      <numFmt numFmtId="166" formatCode="[$-419]#,##0.0"/>
      <fill>
        <patternFill patternType="solid">
          <fgColor rgb="FFDCE6F2"/>
          <bgColor rgb="FFDBEEF4"/>
        </patternFill>
      </fill>
      <alignment vertical="center" wrapText="0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780" sId="2">
    <nc r="P163">
      <v>1000</v>
    </nc>
  </rcc>
  <rfmt sheetId="2" sqref="C84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8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8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8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8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8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6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8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9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1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0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0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1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1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6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1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1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0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2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2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0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3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4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3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3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1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42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6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7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48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4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2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53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4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5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6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7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8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59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60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61" start="0" length="0">
    <dxf>
      <font>
        <b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top/>
        <bottom/>
      </border>
    </dxf>
  </rfmt>
  <rfmt sheetId="2" sqref="C162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fmt sheetId="2" sqref="C163" start="0" length="0">
    <dxf>
      <font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readingOrder="0"/>
      <border outline="0">
        <left/>
        <right/>
        <top/>
        <bottom/>
      </border>
    </dxf>
  </rfmt>
  <rcc rId="1781" sId="2" odxf="1" dxf="1" numFmtId="4">
    <oc r="C84">
      <v>1976126.78871</v>
    </oc>
    <nc r="C84">
      <v>1840658.2569200001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82" sId="2" odxf="1" dxf="1" numFmtId="4">
    <oc r="C85">
      <v>138396.88063999999</v>
    </oc>
    <nc r="C85">
      <v>158793.04383000001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83" sId="2" odxf="1" dxf="1" numFmtId="4">
    <oc r="C86">
      <v>85945.905350000001</v>
    </oc>
    <nc r="C86">
      <v>105016.36818999999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84" sId="2" odxf="1" dxf="1" numFmtId="4">
    <oc r="C87">
      <v>604666.47109999997</v>
    </oc>
    <nc r="C87">
      <v>41578.25548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85" sId="2" odxf="1" dxf="1" numFmtId="4">
    <oc r="C88">
      <v>138104.48077000002</v>
    </oc>
    <nc r="C88">
      <v>219065.80755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86" sId="2" odxf="1" dxf="1" numFmtId="4">
    <oc r="C89">
      <v>151557.33679</v>
    </oc>
    <nc r="C89">
      <v>121101.00093000001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87" sId="2" odxf="1" dxf="1" numFmtId="4">
    <oc r="C90">
      <v>143640.30987999999</v>
    </oc>
    <nc r="C90">
      <v>159258.16233000002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88" sId="2" odxf="1" dxf="1" numFmtId="4">
    <oc r="C91">
      <v>450</v>
    </oc>
    <nc r="C91">
      <v>3530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89" sId="2" odxf="1" dxf="1" numFmtId="4">
    <oc r="C92">
      <v>2249.9</v>
    </oc>
    <nc r="C92">
      <v>2999.9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C93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790" sId="2" odxf="1" dxf="1" numFmtId="4">
    <oc r="C94">
      <v>1200</v>
    </oc>
    <nc r="C94">
      <v>1600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91" sId="2" odxf="1" dxf="1" numFmtId="4">
    <oc r="C95">
      <v>709915.50417999993</v>
    </oc>
    <nc r="C95">
      <v>1027715.71861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92" sId="2" odxf="1" dxf="1" numFmtId="4">
    <oc r="C96">
      <v>162620.52896</v>
    </oc>
    <nc r="C96">
      <v>349806.25381000002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93" sId="2" odxf="1" dxf="1" numFmtId="4">
    <oc r="C97">
      <v>162620.52896</v>
    </oc>
    <nc r="C97">
      <v>349806.25381000002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94" sId="2" odxf="1" dxf="1" numFmtId="4">
    <oc r="C98">
      <v>250775.82153000002</v>
    </oc>
    <nc r="C98">
      <v>319870.34000000003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95" sId="2" odxf="1" dxf="1" numFmtId="4">
    <oc r="C99">
      <v>250775.82153000002</v>
    </oc>
    <nc r="C99">
      <v>319621.65999999997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96" sId="2" odxf="1" dxf="1" numFmtId="4">
    <oc r="C100">
      <v>0</v>
    </oc>
    <nc r="C100">
      <v>248.68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97" sId="2" odxf="1" dxf="1" numFmtId="4">
    <oc r="C101">
      <v>5963164.7189799994</v>
    </oc>
    <nc r="C101">
      <v>8597917.6048900001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798" sId="2" odxf="1" dxf="1" numFmtId="4">
    <oc r="C102">
      <v>125074.29058</v>
    </oc>
    <nc r="C102">
      <v>215847.1146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799" sId="2" odxf="1" dxf="1" numFmtId="4">
    <oc r="C103">
      <v>751.98749999999995</v>
    </oc>
    <nc r="C103">
      <v>2319.1328900000003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00" sId="2" odxf="1" dxf="1" numFmtId="4">
    <oc r="C104">
      <v>2029688.8819899999</v>
    </oc>
    <nc r="C104">
      <v>2714416.9824099997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01" sId="2" odxf="1" dxf="1" numFmtId="4">
    <oc r="C105">
      <v>227830.41375000001</v>
    </oc>
    <nc r="C105">
      <v>299681.20149000001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02" sId="2" odxf="1" dxf="1" numFmtId="4">
    <oc r="C106">
      <v>80274.891019999995</v>
    </oc>
    <nc r="C106">
      <v>121494.69627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03" sId="2" odxf="1" dxf="1" numFmtId="4">
    <oc r="C107">
      <v>527297.92180000001</v>
    </oc>
    <nc r="C107">
      <v>437171.06579000002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04" sId="2" odxf="1" dxf="1" numFmtId="4">
    <oc r="C108">
      <v>2370726.71771</v>
    </oc>
    <nc r="C108">
      <v>4045893.9313600003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05" sId="2" odxf="1" dxf="1" numFmtId="4">
    <oc r="C109">
      <v>12256.545970000001</v>
    </oc>
    <nc r="C109">
      <v>42574.19932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06" sId="2" odxf="1" dxf="1" numFmtId="4">
    <oc r="C110">
      <v>589263.06865999999</v>
    </oc>
    <nc r="C110">
      <v>718519.28075999999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07" sId="2" odxf="1" dxf="1" numFmtId="4">
    <oc r="C111">
      <v>966882.34604999993</v>
    </oc>
    <nc r="C111">
      <v>966974.85833000008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08" sId="2" odxf="1" dxf="1" numFmtId="4">
    <oc r="C112">
      <v>12022.17218</v>
    </oc>
    <nc r="C112">
      <v>59245.805260000001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09" sId="2" odxf="1" dxf="1" numFmtId="4">
    <oc r="C113">
      <v>420747.93041999999</v>
    </oc>
    <nc r="C113">
      <v>518641.59272000002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10" sId="2" odxf="1" dxf="1" numFmtId="4">
    <oc r="C114">
      <v>422219.48197000002</v>
    </oc>
    <nc r="C114">
      <v>210239.53674000001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11" sId="2" odxf="1" dxf="1" numFmtId="4">
    <oc r="C115">
      <v>111892.76148</v>
    </oc>
    <nc r="C115">
      <v>178847.92361000003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12" sId="2" odxf="1" dxf="1" numFmtId="4">
    <oc r="C116">
      <v>32066.76611</v>
    </oc>
    <nc r="C116">
      <v>49169.551780000002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13" sId="2" odxf="1" dxf="1" numFmtId="4">
    <oc r="C117">
      <v>5847.7187699999995</v>
    </oc>
    <nc r="C117">
      <v>9086.75144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fmt sheetId="2" sqref="C118" start="0" length="0">
    <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dxf>
  </rfmt>
  <rcc rId="1814" sId="2" odxf="1" dxf="1" numFmtId="4">
    <oc r="C119">
      <v>26219.047340000001</v>
    </oc>
    <nc r="C119">
      <v>40082.800340000002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15" sId="2" odxf="1" dxf="1" numFmtId="4">
    <oc r="C120">
      <v>10165207.5341</v>
    </oc>
    <nc r="C120">
      <v>13012839.942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16" sId="2" odxf="1" dxf="1" numFmtId="4">
    <oc r="C121">
      <v>2436621.8911599996</v>
    </oc>
    <nc r="C121">
      <v>2922654.64059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17" sId="2" odxf="1" dxf="1" numFmtId="4">
    <oc r="C122">
      <v>6439155.2622799994</v>
    </oc>
    <nc r="C122">
      <v>8819053.2868099995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18" sId="2" odxf="1" dxf="1" numFmtId="4">
    <oc r="C123">
      <v>610551.18435</v>
    </oc>
    <nc r="C123">
      <v>357245.22073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19" sId="2" odxf="1" dxf="1" numFmtId="4">
    <oc r="C124">
      <v>323499.52017999999</v>
    </oc>
    <nc r="C124">
      <v>440765.01647999999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20" sId="2" odxf="1" dxf="1" numFmtId="4">
    <oc r="C125">
      <v>37825.05719</v>
    </oc>
    <nc r="C125">
      <v>47938.519619999999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21" sId="2" odxf="1" dxf="1" numFmtId="4">
    <oc r="C126">
      <v>1195.3599999999999</v>
    </oc>
    <nc r="C126">
      <v>1578.36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22" sId="2" odxf="1" dxf="1" numFmtId="4">
    <oc r="C127">
      <v>123701.80959</v>
    </oc>
    <nc r="C127">
      <v>191563.74627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23" sId="2" odxf="1" dxf="1" numFmtId="4">
    <nc r="C128">
      <v>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24" sId="2" odxf="1" dxf="1" numFmtId="4">
    <oc r="C129">
      <v>0</v>
    </oc>
    <nc r="C129">
      <v>232041.15150000001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25" sId="2" odxf="1" dxf="1" numFmtId="4">
    <oc r="C130">
      <v>1038921.13891</v>
    </oc>
    <nc r="C130">
      <v>1158723.2345799999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26" sId="2" odxf="1" dxf="1" numFmtId="4">
    <oc r="C131">
      <v>973575.51688000001</v>
    </oc>
    <nc r="C131">
      <v>1094413.2481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27" sId="2" odxf="1" dxf="1" numFmtId="4">
    <oc r="C132">
      <v>11533.087089999999</v>
    </oc>
    <nc r="C132">
      <v>17399.098180000001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28" sId="2" odxf="1" dxf="1" numFmtId="4">
    <oc r="C133">
      <v>53812.534939999998</v>
    </oc>
    <nc r="C133">
      <v>46910.888299999999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29" sId="2" odxf="1" dxf="1" numFmtId="4">
    <oc r="C134">
      <v>2546967.70988</v>
    </oc>
    <nc r="C134">
      <v>3992916.6005000002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30" sId="2" odxf="1" dxf="1" numFmtId="4">
    <oc r="C135">
      <v>888850.19036000001</v>
    </oc>
    <nc r="C135">
      <v>1287087.99361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31" sId="2" odxf="1" dxf="1" numFmtId="4">
    <oc r="C136">
      <v>830477.53099999996</v>
    </oc>
    <nc r="C136">
      <v>1375900.9615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32" sId="2" odxf="1" dxf="1" numFmtId="4">
    <oc r="C137">
      <v>85093.844459999993</v>
    </oc>
    <nc r="C137">
      <v>140019.79738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33" sId="2" odxf="1" dxf="1" numFmtId="4">
    <oc r="C138">
      <v>47209.562890000001</v>
    </oc>
    <nc r="C138">
      <v>78258.242889999994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34" sId="2" odxf="1" dxf="1" numFmtId="4">
    <oc r="C139">
      <v>104302.63039000001</v>
    </oc>
    <nc r="C139">
      <v>130260.13509000001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35" sId="2" odxf="1" dxf="1" numFmtId="4">
    <oc r="C140">
      <v>591033.95077999996</v>
    </oc>
    <nc r="C140">
      <v>981389.47002999997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36" sId="2" odxf="1" dxf="1" numFmtId="4">
    <oc r="C141">
      <v>7696868.6794399992</v>
    </oc>
    <nc r="C141">
      <v>11668432.907049999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37" sId="2" odxf="1" dxf="1" numFmtId="4">
    <oc r="C142">
      <v>2014818.2837</v>
    </oc>
    <nc r="C142">
      <v>3001461.6583499997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38" sId="2" odxf="1" dxf="1" numFmtId="4">
    <oc r="C143">
      <v>646165.1375800001</v>
    </oc>
    <nc r="C143">
      <v>1022801.79603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39" sId="2" odxf="1" dxf="1" numFmtId="4">
    <oc r="C144">
      <v>3521613.1394600002</v>
    </oc>
    <nc r="C144">
      <v>5473833.7530200006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40" sId="2" odxf="1" dxf="1" numFmtId="4">
    <oc r="C145">
      <v>1384046.2538699999</v>
    </oc>
    <nc r="C145">
      <v>1940274.6364500001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41" sId="2" odxf="1" dxf="1" numFmtId="4">
    <oc r="C146">
      <v>130225.86482999999</v>
    </oc>
    <nc r="C146">
      <v>230061.06319999998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42" sId="2" odxf="1" dxf="1" numFmtId="4">
    <oc r="C147">
      <v>912296.18404999992</v>
    </oc>
    <nc r="C147">
      <v>891098.31053000002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43" sId="2" odxf="1" dxf="1" numFmtId="4">
    <oc r="C148">
      <v>6101.3316299999997</v>
    </oc>
    <nc r="C148">
      <v>0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44" sId="2" odxf="1" dxf="1" numFmtId="4">
    <oc r="C149">
      <v>265780.64587999997</v>
    </oc>
    <nc r="C149">
      <v>411535.18902999995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45" sId="2" odxf="1" dxf="1" numFmtId="4">
    <oc r="C150">
      <v>615397.22322000004</v>
    </oc>
    <nc r="C150">
      <v>458590.98448000004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46" sId="2" odxf="1" dxf="1" numFmtId="4">
    <oc r="C151">
      <v>25016.983319999999</v>
    </oc>
    <nc r="C151">
      <v>20972.137019999998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47" sId="2" odxf="1" dxf="1" numFmtId="4">
    <oc r="C152">
      <v>187084.34456999999</v>
    </oc>
    <nc r="C152">
      <v>253762.85534000001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48" sId="2" odxf="1" dxf="1" numFmtId="4">
    <oc r="C153">
      <v>52889.367279999999</v>
    </oc>
    <nc r="C153">
      <v>84828.631970000002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49" sId="2" odxf="1" dxf="1" numFmtId="4">
    <oc r="C154">
      <v>125728.17981999999</v>
    </oc>
    <nc r="C154">
      <v>154600.28647999998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50" sId="2" odxf="1" dxf="1" numFmtId="4">
    <oc r="C155">
      <v>8466.7974700000013</v>
    </oc>
    <nc r="C155">
      <v>14333.936890000001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51" sId="2" odxf="1" dxf="1" numFmtId="4">
    <oc r="C156">
      <v>58430.630979999994</v>
    </oc>
    <nc r="C156">
      <v>652.60716000000002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52" sId="2" odxf="1" dxf="1" numFmtId="4">
    <oc r="C157">
      <v>58430.630979999994</v>
    </oc>
    <nc r="C157">
      <v>652.60716000000002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53" sId="2" odxf="1" dxf="1" numFmtId="4">
    <oc r="C158">
      <v>0</v>
    </oc>
    <nc r="C158">
      <v>438434.45835000003</v>
    </nc>
    <ndxf>
      <numFmt numFmtId="166" formatCode="[$-419]#,##0.0"/>
      <fill>
        <patternFill patternType="solid">
          <fgColor rgb="FFDCE6F2"/>
          <bgColor rgb="FFE6E0EC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54" sId="2" odxf="1" dxf="1" numFmtId="4">
    <oc r="C159">
      <v>0</v>
    </oc>
    <nc r="C159">
      <v>370016.80356999999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55" sId="2" odxf="1" dxf="1" numFmtId="4">
    <oc r="C160">
      <v>0</v>
    </oc>
    <nc r="C160">
      <v>63041.2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56" sId="2" odxf="1" dxf="1" numFmtId="4">
    <oc r="C161">
      <v>0</v>
    </oc>
    <nc r="C161">
      <v>5376.45478</v>
    </nc>
    <ndxf>
      <font>
        <b val="0"/>
        <sz val="12"/>
        <color theme="1"/>
        <name val="Times New Roman"/>
        <scheme val="none"/>
      </font>
      <numFmt numFmtId="166" formatCode="[$-419]#,##0.0"/>
      <fill>
        <patternFill patternType="solid">
          <fgColor rgb="FFDCE6F2"/>
          <bgColor rgb="FFDBEEF4"/>
        </patternFill>
      </fill>
      <alignment horizontal="center" vertical="center" readingOrder="0"/>
      <border outline="0">
        <left style="thin">
          <color auto="1"/>
        </left>
        <top style="thin">
          <color auto="1"/>
        </top>
        <bottom style="thin">
          <color auto="1"/>
        </bottom>
      </border>
    </ndxf>
  </rcc>
  <rcc rId="1857" sId="2" odxf="1" dxf="1" numFmtId="4">
    <oc r="C162">
      <v>31957413.19227</v>
    </oc>
    <nc r="C162">
      <v>43541257.781240001</v>
    </nc>
    <ndxf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1858" sId="2" odxf="1" dxf="1" numFmtId="4">
    <oc r="C163">
      <v>1695767.1096199998</v>
    </oc>
    <nc r="C163">
      <v>2124055.7115799999</v>
    </nc>
    <ndxf>
      <font>
        <sz val="12"/>
        <color theme="1"/>
        <name val="Times New Roman"/>
        <scheme val="none"/>
      </font>
      <numFmt numFmtId="166" formatCode="[$-419]#,##0.0"/>
      <fill>
        <patternFill patternType="solid">
          <fgColor rgb="FFB4C7DC"/>
          <bgColor rgb="FF93CDDD"/>
        </patternFill>
      </fill>
      <alignment horizontal="center"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C81:C82" start="0" length="2147483647">
    <dxf>
      <font>
        <color auto="1"/>
      </font>
    </dxf>
  </rfmt>
  <rcc rId="1859" sId="2" numFmtId="4">
    <oc r="C166">
      <v>-1695767.1096199998</v>
    </oc>
    <nc r="C166">
      <v>-2124055.7000000002</v>
    </nc>
  </rcc>
  <rcc rId="1860" sId="2" numFmtId="4">
    <oc r="C167">
      <v>53408.998939999998</v>
    </oc>
    <nc r="C167">
      <v>-691783.06400999997</v>
    </nc>
  </rcc>
  <rcc rId="1861" sId="2" numFmtId="4">
    <oc r="C168">
      <v>-431560</v>
    </oc>
    <nc r="C168">
      <v>0</v>
    </nc>
  </rcc>
  <rcc rId="1862" sId="2" numFmtId="4">
    <oc r="C169">
      <v>206000</v>
    </oc>
    <nc r="C169">
      <v>0</v>
    </nc>
  </rcc>
  <rcc rId="1863" sId="2" numFmtId="4">
    <oc r="C170">
      <v>-637560</v>
    </oc>
    <nc r="C170">
      <v>0</v>
    </nc>
  </rcc>
  <rcc rId="1864" sId="2" numFmtId="4">
    <oc r="C171">
      <v>563026.09</v>
    </oc>
    <nc r="C171">
      <v>-29533.91</v>
    </nc>
  </rcc>
  <rcc rId="1865" sId="2" numFmtId="4">
    <oc r="C172">
      <v>592560</v>
    </oc>
    <nc r="C172">
      <v>0</v>
    </nc>
  </rcc>
  <rcc rId="1866" sId="2" numFmtId="4">
    <oc r="C174">
      <v>-78057.091060000006</v>
    </oc>
    <nc r="C174">
      <v>-662249.15401000006</v>
    </nc>
  </rcc>
  <rcc rId="1867" sId="2" numFmtId="4">
    <oc r="C178">
      <v>-78057.091060000006</v>
    </oc>
    <nc r="C178">
      <v>-662249.19999999995</v>
    </nc>
  </rcc>
  <rcc rId="1868" sId="2" numFmtId="4">
    <oc r="C179">
      <v>-1749176.1085599998</v>
    </oc>
    <nc r="C179">
      <v>-1432272.64757</v>
    </nc>
  </rcc>
  <rcc rId="1869" sId="2" numFmtId="4">
    <oc r="C180">
      <v>-55338135.991169997</v>
    </oc>
    <nc r="C180">
      <v>-77702863.610760003</v>
    </nc>
  </rcc>
  <rcc rId="1870" sId="2" numFmtId="4">
    <oc r="C181">
      <v>53588959.882610001</v>
    </oc>
    <nc r="C181">
      <v>76270590.963190004</v>
    </nc>
  </rcc>
  <rfmt sheetId="2" sqref="C166:C181" start="0" length="2147483647">
    <dxf>
      <font>
        <color auto="1"/>
      </font>
    </dxf>
  </rfmt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1" sId="1" numFmtId="4">
    <oc r="C84">
      <v>1129920.88634</v>
    </oc>
    <nc r="C84">
      <v>1840658.2569200001</v>
    </nc>
  </rcc>
  <rcc rId="1872" sId="1" numFmtId="4">
    <oc r="C85">
      <v>87144.090580000004</v>
    </oc>
    <nc r="C85">
      <v>158793.04383000001</v>
    </nc>
  </rcc>
  <rcc rId="1873" sId="1" numFmtId="4">
    <oc r="C86">
      <v>62165.092819999998</v>
    </oc>
    <nc r="C86">
      <v>105016.36818999999</v>
    </nc>
  </rcc>
  <rcc rId="1874" sId="1" numFmtId="4">
    <oc r="C87">
      <v>21360.891909999998</v>
    </oc>
    <nc r="C87">
      <v>41578.25548</v>
    </nc>
  </rcc>
  <rcc rId="1875" sId="1" numFmtId="4">
    <oc r="C88">
      <v>138104.48077000002</v>
    </oc>
    <nc r="C88">
      <v>219065.80755</v>
    </nc>
  </rcc>
  <rcc rId="1876" sId="1" numFmtId="4">
    <oc r="C89">
      <v>66083.731549999997</v>
    </oc>
    <nc r="C89">
      <v>121101.00093000001</v>
    </nc>
  </rcc>
  <rcc rId="1877" sId="1" numFmtId="4">
    <oc r="C90">
      <v>143640.30987999999</v>
    </oc>
    <nc r="C90">
      <v>159258.16233000002</v>
    </nc>
  </rcc>
  <rcc rId="1878" sId="1" numFmtId="4">
    <oc r="C91">
      <v>450</v>
    </oc>
    <nc r="C91">
      <v>3530</v>
    </nc>
  </rcc>
  <rcc rId="1879" sId="1" numFmtId="4">
    <oc r="C92">
      <v>2249.9</v>
    </oc>
    <nc r="C92">
      <v>2999.9</v>
    </nc>
  </rcc>
  <rcc rId="1880" sId="1" numFmtId="4">
    <oc r="C94">
      <v>1200</v>
    </oc>
    <nc r="C94">
      <v>1600</v>
    </nc>
  </rcc>
  <rcc rId="1881" sId="1" numFmtId="4">
    <oc r="C95">
      <v>607522.38883000007</v>
    </oc>
    <nc r="C95">
      <v>1027715.71861</v>
    </nc>
  </rcc>
  <rcc rId="1882" sId="1" numFmtId="4">
    <oc r="C96">
      <v>161557.46296</v>
    </oc>
    <nc r="C96">
      <v>349806.25381000002</v>
    </nc>
  </rcc>
  <rcc rId="1883" sId="1" numFmtId="4">
    <oc r="C97">
      <v>161557.46296</v>
    </oc>
    <nc r="C97">
      <v>349806.25381000002</v>
    </nc>
  </rcc>
  <rcc rId="1884" sId="1" numFmtId="4">
    <oc r="C98">
      <v>211073.13472999999</v>
    </oc>
    <nc r="C98">
      <v>319870.34000000003</v>
    </nc>
  </rcc>
  <rcc rId="1885" sId="1" numFmtId="4">
    <oc r="C99">
      <v>211073.13472999999</v>
    </oc>
    <nc r="C99">
      <v>319621.65999999997</v>
    </nc>
  </rcc>
  <rcc rId="1886" sId="1" numFmtId="4">
    <oc r="C100">
      <v>0</v>
    </oc>
    <nc r="C100">
      <v>248.68</v>
    </nc>
  </rcc>
  <rcc rId="1887" sId="1" numFmtId="4">
    <oc r="C101">
      <v>5483383.0091499994</v>
    </oc>
    <nc r="C101">
      <v>8597917.6048900001</v>
    </nc>
  </rcc>
  <rcc rId="1888" sId="1" numFmtId="4">
    <oc r="C102">
      <v>125074.29058</v>
    </oc>
    <nc r="C102">
      <v>215847.1146</v>
    </nc>
  </rcc>
  <rcc rId="1889" sId="1" numFmtId="4">
    <oc r="C103">
      <v>751.98749999999995</v>
    </oc>
    <nc r="C103">
      <v>2319.1328900000003</v>
    </nc>
  </rcc>
  <rcc rId="1890" sId="1" numFmtId="4">
    <oc r="C104">
      <v>2009885.4021400001</v>
    </oc>
    <nc r="C104">
      <v>2714416.9824099997</v>
    </nc>
  </rcc>
  <rcc rId="1891" sId="1" numFmtId="4">
    <oc r="C105">
      <v>227830.41375000001</v>
    </oc>
    <nc r="C105">
      <v>299681.20149000001</v>
    </nc>
  </rcc>
  <rcc rId="1892" sId="1" numFmtId="4">
    <oc r="C106">
      <v>80274.891019999995</v>
    </oc>
    <nc r="C106">
      <v>121494.69627</v>
    </nc>
  </rcc>
  <rcc rId="1893" sId="1" numFmtId="4">
    <oc r="C107">
      <v>420892.37770999997</v>
    </oc>
    <nc r="C107">
      <v>437171.06579000002</v>
    </nc>
  </rcc>
  <rcc rId="1894" sId="1" numFmtId="4">
    <oc r="C108">
      <v>2039806.92343</v>
    </oc>
    <nc r="C108">
      <v>4045893.9313600003</v>
    </nc>
  </rcc>
  <rcc rId="1895" sId="1" numFmtId="4">
    <oc r="C109">
      <v>12256.545970000001</v>
    </oc>
    <nc r="C109">
      <v>42574.19932</v>
    </nc>
  </rcc>
  <rcc rId="1896" sId="1" numFmtId="4">
    <oc r="C110">
      <v>566610.17704999994</v>
    </oc>
    <nc r="C110">
      <v>718519.28075999999</v>
    </nc>
  </rcc>
  <rcc rId="1897" sId="1" numFmtId="4">
    <oc r="C111">
      <v>548794.35973000003</v>
    </oc>
    <nc r="C111">
      <v>966974.85833000008</v>
    </nc>
  </rcc>
  <rcc rId="1898" sId="1" numFmtId="4">
    <oc r="C112">
      <v>6334.79486</v>
    </oc>
    <nc r="C112">
      <v>59245.805260000001</v>
    </nc>
  </rcc>
  <rcc rId="1899" sId="1" numFmtId="4">
    <oc r="C113">
      <v>373553.2317</v>
    </oc>
    <nc r="C113">
      <v>518641.59272000002</v>
    </nc>
  </rcc>
  <rcc rId="1900" sId="1" numFmtId="4">
    <oc r="C114">
      <v>54384.482840000004</v>
    </oc>
    <nc r="C114">
      <v>210239.53674000001</v>
    </nc>
  </rcc>
  <rcc rId="1901" sId="1" numFmtId="4">
    <oc r="C115">
      <v>114521.85033</v>
    </oc>
    <nc r="C115">
      <v>178847.92361000003</v>
    </nc>
  </rcc>
  <rcc rId="1902" sId="1" numFmtId="4">
    <oc r="C116">
      <v>32066.76611</v>
    </oc>
    <nc r="C116">
      <v>49169.551780000002</v>
    </nc>
  </rcc>
  <rcc rId="1903" sId="1" numFmtId="4">
    <oc r="C117">
      <v>5847.7187699999995</v>
    </oc>
    <nc r="C117">
      <v>9086.75144</v>
    </nc>
  </rcc>
  <rcc rId="1904" sId="1" numFmtId="4">
    <oc r="C119">
      <v>26219.047340000001</v>
    </oc>
    <nc r="C119">
      <v>40082.800340000002</v>
    </nc>
  </rcc>
  <rcc rId="1905" sId="1" numFmtId="4">
    <oc r="C120">
      <v>8781822.6009400003</v>
    </oc>
    <nc r="C120">
      <v>13012839.942</v>
    </nc>
  </rcc>
  <rcc rId="1906" sId="1" numFmtId="4">
    <oc r="C121">
      <v>2043858.71352</v>
    </oc>
    <nc r="C121">
      <v>2922654.64059</v>
    </nc>
  </rcc>
  <rcc rId="1907" sId="1" numFmtId="4">
    <oc r="C122">
      <v>5888980.57785</v>
    </oc>
    <nc r="C122">
      <v>8819053.2868099995</v>
    </nc>
  </rcc>
  <rcc rId="1908" sId="1" numFmtId="4">
    <oc r="C123">
      <v>264568.92191999999</v>
    </oc>
    <nc r="C123">
      <v>357245.22073</v>
    </nc>
  </rcc>
  <rcc rId="1909" sId="1" numFmtId="4">
    <oc r="C124">
      <v>323499.52017999999</v>
    </oc>
    <nc r="C124">
      <v>440765.01647999999</v>
    </nc>
  </rcc>
  <rcc rId="1910" sId="1" numFmtId="4">
    <oc r="C125">
      <v>37825.05719</v>
    </oc>
    <nc r="C125">
      <v>47938.519619999999</v>
    </nc>
  </rcc>
  <rcc rId="1911" sId="1" numFmtId="4">
    <oc r="C126">
      <v>1195.3599999999999</v>
    </oc>
    <nc r="C126">
      <v>1578.36</v>
    </nc>
  </rcc>
  <rcc rId="1912" sId="1" numFmtId="4">
    <oc r="C127">
      <v>112540.7188</v>
    </oc>
    <nc r="C127">
      <v>191563.74627</v>
    </nc>
  </rcc>
  <rcc rId="1913" sId="1" numFmtId="4">
    <oc r="C129">
      <v>109353.73148</v>
    </oc>
    <nc r="C129">
      <v>232041.15150000001</v>
    </nc>
  </rcc>
  <rcc rId="1914" sId="1" numFmtId="4">
    <oc r="C130">
      <v>691454.29667999991</v>
    </oc>
    <nc r="C130">
      <v>1158723.2345799999</v>
    </nc>
  </rcc>
  <rcc rId="1915" sId="1" numFmtId="4">
    <oc r="C131">
      <v>654032.72996999999</v>
    </oc>
    <nc r="C131">
      <v>1094413.2481</v>
    </nc>
  </rcc>
  <rcc rId="1916" sId="1" numFmtId="4">
    <oc r="C132">
      <v>10705.244060000001</v>
    </oc>
    <nc r="C132">
      <v>17399.098180000001</v>
    </nc>
  </rcc>
  <rcc rId="1917" sId="1" numFmtId="4">
    <oc r="C133">
      <v>26716.322649999998</v>
    </oc>
    <nc r="C133">
      <v>46910.888299999999</v>
    </nc>
  </rcc>
  <rcc rId="1918" sId="1" numFmtId="4">
    <oc r="C134">
      <v>2546967.70988</v>
    </oc>
    <nc r="C134">
      <v>3992916.6005000002</v>
    </nc>
  </rcc>
  <rcc rId="1919" sId="1" numFmtId="4">
    <oc r="C135">
      <v>888850.19036000001</v>
    </oc>
    <nc r="C135">
      <v>1287087.99361</v>
    </nc>
  </rcc>
  <rcc rId="1920" sId="1" numFmtId="4">
    <oc r="C136">
      <v>830477.53099999996</v>
    </oc>
    <nc r="C136">
      <v>1375900.9615</v>
    </nc>
  </rcc>
  <rcc rId="1921" sId="1" numFmtId="4">
    <oc r="C137">
      <v>85093.844459999993</v>
    </oc>
    <nc r="C137">
      <v>140019.79738</v>
    </nc>
  </rcc>
  <rcc rId="1922" sId="1" numFmtId="4">
    <oc r="C138">
      <v>47209.562890000001</v>
    </oc>
    <nc r="C138">
      <v>78258.242889999994</v>
    </nc>
  </rcc>
  <rcc rId="1923" sId="1" numFmtId="4">
    <oc r="C139">
      <v>104302.63039000001</v>
    </oc>
    <nc r="C139">
      <v>130260.13509000001</v>
    </nc>
  </rcc>
  <rcc rId="1924" sId="1" numFmtId="4">
    <oc r="C140">
      <v>591033.95077999996</v>
    </oc>
    <nc r="C140">
      <v>981389.47002999997</v>
    </nc>
  </rcc>
  <rcc rId="1925" sId="1" numFmtId="4">
    <oc r="C141">
      <v>7631041.49529</v>
    </oc>
    <nc r="C141">
      <v>11668432.907049999</v>
    </nc>
  </rcc>
  <rcc rId="1926" sId="1" numFmtId="4">
    <oc r="C142">
      <v>1976974.703</v>
    </oc>
    <nc r="C142">
      <v>3001461.6583499997</v>
    </nc>
  </rcc>
  <rcc rId="1927" sId="1" numFmtId="4">
    <oc r="C143">
      <v>646165.1375800001</v>
    </oc>
    <nc r="C143">
      <v>1022801.79603</v>
    </nc>
  </rcc>
  <rcc rId="1928" sId="1" numFmtId="4">
    <oc r="C144">
      <v>3515697.07651</v>
    </oc>
    <nc r="C144">
      <v>5473833.7530200006</v>
    </nc>
  </rcc>
  <rcc rId="1929" sId="1" numFmtId="4">
    <oc r="C145">
      <v>1362006.3678499998</v>
    </oc>
    <nc r="C145">
      <v>1940274.6364500001</v>
    </nc>
  </rcc>
  <rcc rId="1930" sId="1" numFmtId="4">
    <oc r="C146">
      <v>130198.21034999999</v>
    </oc>
    <nc r="C146">
      <v>230061.06319999998</v>
    </nc>
  </rcc>
  <rcc rId="1931" sId="1" numFmtId="4">
    <oc r="C147">
      <v>576868.07120000001</v>
    </oc>
    <nc r="C147">
      <v>891098.31053000002</v>
    </nc>
  </rcc>
  <rcc rId="1932" sId="1" numFmtId="4">
    <oc r="C149">
      <v>256519.11968</v>
    </oc>
    <nc r="C149">
      <v>411535.18902999995</v>
    </nc>
  </rcc>
  <rcc rId="1933" sId="1" numFmtId="4">
    <oc r="C150">
      <v>309112.41668999998</v>
    </oc>
    <nc r="C150">
      <v>458590.98448000004</v>
    </nc>
  </rcc>
  <rcc rId="1934" sId="1" numFmtId="4">
    <oc r="C151">
      <v>11236.534830000001</v>
    </oc>
    <nc r="C151">
      <v>20972.137019999998</v>
    </nc>
  </rcc>
  <rcc rId="1935" sId="1" numFmtId="4">
    <oc r="C152">
      <v>151937.42928000001</v>
    </oc>
    <nc r="C152">
      <v>253762.85534000001</v>
    </nc>
  </rcc>
  <rcc rId="1936" sId="1" numFmtId="4">
    <oc r="C153">
      <v>52889.367279999999</v>
    </oc>
    <nc r="C153">
      <v>84828.631970000002</v>
    </nc>
  </rcc>
  <rcc rId="1937" sId="1" numFmtId="4">
    <oc r="C154">
      <v>90581.26453</v>
    </oc>
    <nc r="C154">
      <v>154600.28647999998</v>
    </nc>
  </rcc>
  <rcc rId="1938" sId="1" numFmtId="4">
    <oc r="C155">
      <v>8466.7974700000013</v>
    </oc>
    <nc r="C155">
      <v>14333.936890000001</v>
    </nc>
  </rcc>
  <rcc rId="1939" sId="1" numFmtId="4">
    <oc r="C158">
      <v>227797.62718000001</v>
    </oc>
    <nc r="C158">
      <v>438434.45835000003</v>
    </nc>
  </rcc>
  <rcc rId="1940" sId="1" numFmtId="4">
    <oc r="C159">
      <v>204298.9724</v>
    </oc>
    <nc r="C159">
      <v>370016.80356999999</v>
    </nc>
  </rcc>
  <rcc rId="1941" sId="1" numFmtId="4">
    <oc r="C160">
      <v>18122.2</v>
    </oc>
    <nc r="C160">
      <v>63041.2</v>
    </nc>
  </rcc>
  <rcc rId="1942" sId="1" numFmtId="4">
    <oc r="C162">
      <v>28175337.456630003</v>
    </oc>
    <nc r="C162">
      <v>43541257.781240001</v>
    </nc>
  </rcc>
  <rcc rId="1943" sId="1" numFmtId="4">
    <oc r="C163">
      <v>2015145.27553</v>
    </oc>
    <nc r="C163">
      <v>2124055.7115799999</v>
    </nc>
  </rcc>
  <rfmt sheetId="1" sqref="C84:C163" start="0" length="2147483647">
    <dxf>
      <font>
        <color auto="1"/>
      </font>
    </dxf>
  </rfmt>
  <rcc rId="1944" sId="1" numFmtId="4">
    <oc r="C166">
      <v>-2015145.27553</v>
    </oc>
    <nc r="C166">
      <v>-2124055.7000000002</v>
    </nc>
  </rcc>
  <rcc rId="1945" sId="1" numFmtId="4">
    <oc r="C167">
      <v>-127591.00106000001</v>
    </oc>
    <nc r="C167">
      <v>-691783.06400999997</v>
    </nc>
  </rcc>
  <rcc rId="1946" sId="1" numFmtId="4">
    <oc r="C174">
      <v>-98057.091060000006</v>
    </oc>
    <nc r="C174">
      <v>-662249.15401000006</v>
    </nc>
  </rcc>
  <rcc rId="1947" sId="1" numFmtId="4">
    <oc r="C178">
      <v>-98057.091060000006</v>
    </oc>
    <nc r="C178">
      <v>-662249.19999999995</v>
    </nc>
  </rcc>
  <rcc rId="1948" sId="1" numFmtId="4">
    <oc r="C179">
      <v>-1887554.2744700001</v>
    </oc>
    <nc r="C179">
      <v>-1432272.64757</v>
    </nc>
  </rcc>
  <rcc rId="1949" sId="1" numFmtId="4">
    <oc r="C180">
      <v>-50885519.91911</v>
    </oc>
    <nc r="C180">
      <v>-77702863.610760003</v>
    </nc>
  </rcc>
  <rcc rId="1950" sId="1" numFmtId="4">
    <oc r="C181">
      <v>48997965.644639999</v>
    </oc>
    <nc r="C181">
      <v>76270590.963190004</v>
    </nc>
  </rcc>
  <rfmt sheetId="1" sqref="C166:C181" start="0" length="2147483647">
    <dxf>
      <font>
        <color auto="1"/>
      </font>
    </dxf>
  </rfmt>
  <rfmt sheetId="1" sqref="C81:C82" start="0" length="2147483647">
    <dxf>
      <font>
        <color auto="1"/>
      </font>
    </dxf>
  </rfmt>
  <rcc rId="1951" sId="2" numFmtId="4">
    <oc r="C166">
      <v>-2124055.7000000002</v>
    </oc>
    <nc r="C166">
      <v>-1969422.6355300001</v>
    </nc>
  </rcc>
  <rcc rId="1952" sId="2" numFmtId="4">
    <oc r="C167">
      <v>-691783.06400999997</v>
    </oc>
    <nc r="C167">
      <v>-491783.06400999997</v>
    </nc>
  </rcc>
  <rcc rId="1953" sId="2" numFmtId="4">
    <oc r="C168">
      <v>0</v>
    </oc>
    <nc r="C168">
      <v>-412560</v>
    </nc>
  </rcc>
  <rcc rId="1954" sId="2" numFmtId="4">
    <oc r="C169">
      <v>0</v>
    </oc>
    <nc r="C169">
      <v>318000</v>
    </nc>
  </rcc>
  <rcc rId="1955" sId="2" numFmtId="4">
    <oc r="C170">
      <v>0</v>
    </oc>
    <nc r="C170">
      <v>-730560</v>
    </nc>
  </rcc>
  <rcc rId="1956" sId="2" numFmtId="4">
    <oc r="C171">
      <v>-29533.91</v>
    </oc>
    <nc r="C171">
      <v>563026.09</v>
    </nc>
  </rcc>
  <rcc rId="1957" sId="2" numFmtId="4">
    <oc r="C172">
      <v>0</v>
    </oc>
    <nc r="C172">
      <v>592560</v>
    </nc>
  </rcc>
  <rcc rId="1958" sId="2" numFmtId="4">
    <oc r="C174">
      <v>-662249.15401000006</v>
    </oc>
    <nc r="C174">
      <v>-642249.15401000006</v>
    </nc>
  </rcc>
  <rcc rId="1959" sId="2" numFmtId="4">
    <oc r="C178">
      <v>-662249.19999999995</v>
    </oc>
    <nc r="C178">
      <v>-642249.15</v>
    </nc>
  </rcc>
  <rcc rId="1960" sId="2" numFmtId="4">
    <oc r="C179">
      <v>-1432272.64757</v>
    </oc>
    <nc r="C179">
      <v>-1477639.57152</v>
    </nc>
  </rcc>
  <rcc rId="1961" sId="2" numFmtId="4">
    <oc r="C180">
      <v>-77702863.610760003</v>
    </oc>
    <nc r="C180">
      <v>-84326392.074880004</v>
    </nc>
  </rcc>
  <rcc rId="1962" sId="2" numFmtId="4">
    <oc r="C181">
      <v>76270590.963190004</v>
    </oc>
    <nc r="C181">
      <v>82848752.503360003</v>
    </nc>
  </rcc>
  <rcc rId="1963" sId="2" numFmtId="4">
    <oc r="C84">
      <v>1840658.2569200001</v>
    </oc>
    <nc r="C84">
      <v>3215891.0683599999</v>
    </nc>
  </rcc>
  <rcc rId="1964" sId="2" numFmtId="4">
    <oc r="C85">
      <v>158793.04383000001</v>
    </oc>
    <nc r="C85">
      <v>240544.87112999998</v>
    </nc>
  </rcc>
  <rcc rId="1965" sId="2" numFmtId="4">
    <oc r="C86">
      <v>105016.36818999999</v>
    </oc>
    <nc r="C86">
      <v>142957.64611</v>
    </nc>
  </rcc>
  <rcc rId="1966" sId="2" numFmtId="4">
    <oc r="C87">
      <v>41578.25548</v>
    </oc>
    <nc r="C87">
      <v>996619.44160999998</v>
    </nc>
  </rcc>
  <rcc rId="1967" sId="2" numFmtId="4">
    <oc r="C89">
      <v>121101.00093000001</v>
    </oc>
    <nc r="C89">
      <v>262975.61910000001</v>
    </nc>
  </rcc>
  <rcc rId="1968" sId="2" numFmtId="4">
    <oc r="C90">
      <v>159258.16233000002</v>
    </oc>
    <nc r="C90">
      <v>159450.03233000002</v>
    </nc>
  </rcc>
  <rcc rId="1969" sId="2" numFmtId="4">
    <oc r="C95">
      <v>1027715.71861</v>
    </oc>
    <nc r="C95">
      <v>1186147.7505300001</v>
    </nc>
  </rcc>
  <rcc rId="1970" sId="2" numFmtId="4">
    <oc r="C96">
      <v>349806.25381000002</v>
    </oc>
    <nc r="C96">
      <v>352054.15993000002</v>
    </nc>
  </rcc>
  <rcc rId="1971" sId="2" numFmtId="4">
    <oc r="C97">
      <v>349806.25381000002</v>
    </oc>
    <nc r="C97">
      <v>352054.15993000002</v>
    </nc>
  </rcc>
  <rcc rId="1972" sId="2" numFmtId="4">
    <oc r="C98">
      <v>319870.34000000003</v>
    </oc>
    <nc r="C98">
      <v>387433.94173000002</v>
    </nc>
  </rcc>
  <rcc rId="1973" sId="2" numFmtId="4">
    <oc r="C99">
      <v>319621.65999999997</v>
    </oc>
    <nc r="C99">
      <v>387185.26173000003</v>
    </nc>
  </rcc>
  <rcc rId="1974" sId="2" numFmtId="4">
    <oc r="C101">
      <v>8597917.6048900001</v>
    </oc>
    <nc r="C101">
      <v>9440692.1943199988</v>
    </nc>
  </rcc>
  <rcc rId="1975" sId="2" numFmtId="4">
    <oc r="C104">
      <v>2714416.9824099997</v>
    </oc>
    <nc r="C104">
      <v>2754122.9601199999</v>
    </nc>
  </rcc>
  <rcc rId="1976" sId="2" numFmtId="4">
    <oc r="C107">
      <v>437171.06579000002</v>
    </oc>
    <nc r="C107">
      <v>572478.64697999996</v>
    </nc>
  </rcc>
  <rcc rId="1977" sId="2" numFmtId="4">
    <oc r="C108">
      <v>4045893.9313600003</v>
    </oc>
    <nc r="C108">
      <v>4665543.0139600001</v>
    </nc>
  </rcc>
  <rcc rId="1978" sId="2" numFmtId="4">
    <oc r="C110">
      <v>718519.28075999999</v>
    </oc>
    <nc r="C110">
      <v>766631.22869000002</v>
    </nc>
  </rcc>
  <rcc rId="1979" sId="2" numFmtId="4">
    <oc r="C111">
      <v>966974.85833000008</v>
    </oc>
    <nc r="C111">
      <v>1585367.15668</v>
    </nc>
  </rcc>
  <rcc rId="1980" sId="2" numFmtId="4">
    <oc r="C112">
      <v>59245.805260000001</v>
    </oc>
    <nc r="C112">
      <v>69270.403620000012</v>
    </nc>
  </rcc>
  <rcc rId="1981" sId="2" numFmtId="4">
    <oc r="C113">
      <v>518641.59272000002</v>
    </oc>
    <nc r="C113">
      <v>584800.90534000006</v>
    </nc>
  </rcc>
  <rcc rId="1982" sId="2" numFmtId="4">
    <oc r="C114">
      <v>210239.53674000001</v>
    </oc>
    <nc r="C114">
      <v>782330.50357000006</v>
    </nc>
  </rcc>
  <rcc rId="1983" sId="2" numFmtId="4">
    <oc r="C115">
      <v>178847.92361000003</v>
    </oc>
    <nc r="C115">
      <v>148965.34415000002</v>
    </nc>
  </rcc>
  <rcc rId="1984" sId="2" numFmtId="4">
    <oc r="C120">
      <v>13012839.942</v>
    </oc>
    <nc r="C120">
      <v>14948592.34426</v>
    </nc>
  </rcc>
  <rcc rId="1985" sId="2" numFmtId="4">
    <oc r="C121">
      <v>2922654.64059</v>
    </oc>
    <nc r="C121">
      <v>3493632.9475400001</v>
    </nc>
  </rcc>
  <rcc rId="1986" sId="2" numFmtId="4">
    <oc r="C122">
      <v>8819053.2868099995</v>
    </oc>
    <nc r="C122">
      <v>9558890.5927399993</v>
    </nc>
  </rcc>
  <rcc rId="1987" sId="2" numFmtId="4">
    <oc r="C123">
      <v>357245.22073</v>
    </oc>
    <nc r="C123">
      <v>825057.84821000008</v>
    </nc>
  </rcc>
  <rcc rId="1988" sId="2" numFmtId="4">
    <oc r="C127">
      <v>191563.74627</v>
    </oc>
    <nc r="C127">
      <v>217090.70353</v>
    </nc>
  </rcc>
  <rcc rId="1989" sId="2" numFmtId="4">
    <oc r="C129">
      <v>232041.15150000001</v>
    </oc>
    <nc r="C129">
      <v>363638.35613999999</v>
    </nc>
  </rcc>
  <rcc rId="1990" sId="2" numFmtId="4">
    <oc r="C130">
      <v>1158723.2345799999</v>
    </oc>
    <nc r="C130">
      <v>1691194.67294</v>
    </nc>
  </rcc>
  <rcc rId="1991" sId="2" numFmtId="4">
    <oc r="C131">
      <v>1094413.2481</v>
    </oc>
    <nc r="C131">
      <v>1581038.7922100001</v>
    </nc>
  </rcc>
  <rcc rId="1992" sId="2" numFmtId="4">
    <oc r="C132">
      <v>17399.098180000001</v>
    </oc>
    <nc r="C132">
      <v>18670.983070000002</v>
    </nc>
  </rcc>
  <rcc rId="1993" sId="2" numFmtId="4">
    <oc r="C133">
      <v>46910.888299999999</v>
    </oc>
    <nc r="C133">
      <v>91484.897660000002</v>
    </nc>
  </rcc>
  <rcc rId="1994" sId="2" numFmtId="4">
    <oc r="C141">
      <v>11668432.907049999</v>
    </oc>
    <nc r="C141">
      <v>11761620.76898</v>
    </nc>
  </rcc>
  <rcc rId="1995" sId="2" numFmtId="4">
    <oc r="C142">
      <v>3001461.6583499997</v>
    </oc>
    <nc r="C142">
      <v>3061044.9361100001</v>
    </nc>
  </rcc>
  <rcc rId="1996" sId="2" numFmtId="4">
    <oc r="C144">
      <v>5473833.7530200006</v>
    </oc>
    <nc r="C144">
      <v>5482814.2003500005</v>
    </nc>
  </rcc>
  <rcc rId="1997" sId="2" numFmtId="4">
    <oc r="C145">
      <v>1940274.6364500001</v>
    </oc>
    <nc r="C145">
      <v>1962331.9624700001</v>
    </nc>
  </rcc>
  <rcc rId="1998" sId="2" numFmtId="4">
    <oc r="C146">
      <v>230061.06319999998</v>
    </oc>
    <nc r="C146">
      <v>232627.87402000002</v>
    </nc>
  </rcc>
  <rcc rId="1999" sId="2" numFmtId="4">
    <oc r="C147">
      <v>891098.31053000002</v>
    </oc>
    <nc r="C147">
      <v>1382283.58369</v>
    </nc>
  </rcc>
  <rcc rId="2000" sId="2" numFmtId="4">
    <oc r="C148">
      <v>0</v>
    </oc>
    <nc r="C148">
      <v>8949.8415000000005</v>
    </nc>
  </rcc>
  <rcc rId="2001" sId="2" numFmtId="4">
    <oc r="C149">
      <v>411535.18902999995</v>
    </oc>
    <nc r="C149">
      <v>426763.60248</v>
    </nc>
  </rcc>
  <rcc rId="2002" sId="2" numFmtId="4">
    <oc r="C150">
      <v>458590.98448000004</v>
    </oc>
    <nc r="C150">
      <v>901998.89016999991</v>
    </nc>
  </rcc>
  <rcc rId="2003" sId="2" numFmtId="4">
    <oc r="C151">
      <v>20972.137019999998</v>
    </oc>
    <nc r="C151">
      <v>44571.249539999997</v>
    </nc>
  </rcc>
  <rcc rId="2004" sId="2" numFmtId="4">
    <oc r="C152">
      <v>253762.85534000001</v>
    </oc>
    <nc r="C152">
      <v>308292.99565</v>
    </nc>
  </rcc>
  <rcc rId="2005" sId="2" numFmtId="4">
    <oc r="C154">
      <v>154600.28647999998</v>
    </oc>
    <nc r="C154">
      <v>209130.42679</v>
    </nc>
  </rcc>
  <rcc rId="2006" sId="2" numFmtId="4">
    <oc r="C156">
      <v>652.60716000000002</v>
    </oc>
    <nc r="C156">
      <v>73548.111300000004</v>
    </nc>
  </rcc>
  <rcc rId="2007" sId="2" numFmtId="4">
    <oc r="C157">
      <v>652.60716000000002</v>
    </oc>
    <nc r="C157">
      <v>73548.111300000004</v>
    </nc>
  </rcc>
  <rcc rId="2008" sId="2" numFmtId="4">
    <oc r="C158">
      <v>438434.45835000003</v>
    </oc>
    <nc r="C158">
      <v>0</v>
    </nc>
  </rcc>
  <rcc rId="2009" sId="2" numFmtId="4">
    <oc r="C159">
      <v>370016.80356999999</v>
    </oc>
    <nc r="C159">
      <v>0</v>
    </nc>
  </rcc>
  <rcc rId="2010" sId="2" numFmtId="4">
    <oc r="C160">
      <v>63041.2</v>
    </oc>
    <nc r="C160">
      <v>0</v>
    </nc>
  </rcc>
  <rcc rId="2011" sId="2" numFmtId="4">
    <oc r="C161">
      <v>5376.45478</v>
    </oc>
    <nc r="C161">
      <v>0</v>
    </nc>
  </rcc>
  <rcc rId="2012" sId="2" numFmtId="4">
    <oc r="C162">
      <v>43541257.781240001</v>
    </oc>
    <nc r="C162">
      <v>49189057.150120005</v>
    </nc>
  </rcc>
  <rcc rId="2013" sId="2" numFmtId="4">
    <oc r="C163">
      <v>2124055.7115799999</v>
    </oc>
    <nc r="C163">
      <v>1969422.6355300001</v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H9:M16" start="0" length="2147483647">
    <dxf>
      <font>
        <color rgb="FFFF0000"/>
      </font>
    </dxf>
  </rfmt>
  <rfmt sheetId="2" sqref="H25:M79" start="0" length="2147483647">
    <dxf>
      <font>
        <color rgb="FFFF0000"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7:J79" start="0" length="2147483647">
    <dxf>
      <font>
        <color auto="1"/>
      </font>
    </dxf>
  </rfmt>
  <rfmt sheetId="1" sqref="C7:C8" start="0" length="2147483647">
    <dxf>
      <font>
        <color auto="1"/>
      </font>
    </dxf>
  </rfmt>
  <rcc rId="2235" sId="1" numFmtId="4">
    <oc r="K11">
      <v>1597675.7727900001</v>
    </oc>
    <nc r="K11"/>
  </rcc>
  <rcc rId="2236" sId="1" numFmtId="4">
    <oc r="K12">
      <v>1570662.67407</v>
    </oc>
    <nc r="K12"/>
  </rcc>
  <rcc rId="2237" sId="1" numFmtId="4">
    <oc r="K13">
      <v>1570783.2830699999</v>
    </oc>
    <nc r="K13"/>
  </rcc>
  <rcc rId="2238" sId="1" numFmtId="4">
    <oc r="K14">
      <v>-120.60899999999999</v>
    </oc>
    <nc r="K14"/>
  </rcc>
  <rcc rId="2239" sId="1" numFmtId="4">
    <oc r="K15">
      <v>2608421.30259</v>
    </oc>
    <nc r="K15"/>
  </rcc>
  <rcc rId="2240" sId="1" numFmtId="4">
    <oc r="K16">
      <v>2251692.4857700001</v>
    </oc>
    <nc r="K16"/>
  </rcc>
  <rcc rId="2241" sId="1">
    <oc r="K9">
      <v>10552617.412630001</v>
    </oc>
    <nc r="K9">
      <f>K10+K54</f>
    </nc>
  </rcc>
  <rcc rId="2242" sId="1">
    <oc r="K10">
      <v>8466781.958970001</v>
    </oc>
    <nc r="K10">
      <f>K11+K15+K25+K29+K36+K40+K44+K49</f>
    </nc>
  </rcc>
  <rcc rId="2243" sId="1" numFmtId="4">
    <oc r="K17">
      <v>18718.064780000001</v>
    </oc>
    <nc r="K17"/>
  </rcc>
  <rcc rId="2244" sId="1" numFmtId="4">
    <oc r="K18">
      <v>36043.936569999998</v>
    </oc>
    <nc r="K18"/>
  </rcc>
  <rcc rId="2245" sId="1" numFmtId="4">
    <oc r="K19">
      <v>201570.98162999999</v>
    </oc>
    <nc r="K19"/>
  </rcc>
  <rcc rId="2246" sId="1" numFmtId="4">
    <oc r="K20">
      <v>0</v>
    </oc>
    <nc r="K20"/>
  </rcc>
  <rcc rId="2247" sId="1" numFmtId="4">
    <oc r="K21">
      <v>15453.90177</v>
    </oc>
    <nc r="K21"/>
  </rcc>
  <rcc rId="2248" sId="1" numFmtId="4">
    <oc r="K22">
      <v>0</v>
    </oc>
    <nc r="K22"/>
  </rcc>
  <rcc rId="2249" sId="1" numFmtId="4">
    <oc r="K23">
      <v>0</v>
    </oc>
    <nc r="K23"/>
  </rcc>
  <rcc rId="2250" sId="1" numFmtId="4">
    <oc r="K24">
      <v>0</v>
    </oc>
    <nc r="K24"/>
  </rcc>
  <rcc rId="2251" sId="1" numFmtId="4">
    <oc r="K25">
      <v>1808531.5943099998</v>
    </oc>
    <nc r="K25"/>
  </rcc>
  <rcc rId="2252" sId="1" numFmtId="4">
    <oc r="K26">
      <v>1808531.5943099998</v>
    </oc>
    <nc r="K26"/>
  </rcc>
  <rcc rId="2253" sId="1" numFmtId="4">
    <oc r="K27">
      <v>309230.93430999992</v>
    </oc>
    <nc r="K27"/>
  </rcc>
  <rcc rId="2254" sId="1" numFmtId="4">
    <oc r="K28">
      <v>1499300.66</v>
    </oc>
    <nc r="K28"/>
  </rcc>
  <rcc rId="2255" sId="1" numFmtId="4">
    <oc r="K29">
      <v>1293091.71676</v>
    </oc>
    <nc r="K29"/>
  </rcc>
  <rcc rId="2256" sId="1" numFmtId="4">
    <oc r="K30">
      <v>1203542.7617899999</v>
    </oc>
    <nc r="K30"/>
  </rcc>
  <rcc rId="2257" sId="1" numFmtId="4">
    <oc r="K31">
      <v>551940.67614</v>
    </oc>
    <nc r="K31"/>
  </rcc>
  <rcc rId="2258" sId="1" numFmtId="4">
    <oc r="K32">
      <v>651601.54564999999</v>
    </oc>
    <nc r="K32"/>
  </rcc>
  <rcc rId="2259" sId="1" numFmtId="4">
    <oc r="K33">
      <v>0.54</v>
    </oc>
    <nc r="K33"/>
  </rcc>
  <rcc rId="2260" sId="1" numFmtId="4">
    <oc r="K34">
      <v>0</v>
    </oc>
    <nc r="K34"/>
  </rcc>
  <rcc rId="2261" sId="1" numFmtId="4">
    <oc r="K35">
      <v>89442.320630000002</v>
    </oc>
    <nc r="K35"/>
  </rcc>
  <rcc rId="2262" sId="1" numFmtId="4">
    <oc r="K36">
      <v>1107450.43772</v>
    </oc>
    <nc r="K36"/>
  </rcc>
  <rcc rId="2263" sId="1" numFmtId="4">
    <oc r="K37">
      <v>949014.49214999995</v>
    </oc>
    <nc r="K37"/>
  </rcc>
  <rcc rId="2264" sId="1" numFmtId="4">
    <oc r="K38">
      <v>155964.94556999998</v>
    </oc>
    <nc r="K38"/>
  </rcc>
  <rcc rId="2265" sId="1" numFmtId="4">
    <oc r="K39">
      <v>2471</v>
    </oc>
    <nc r="K39"/>
  </rcc>
  <rcc rId="2266" sId="1" numFmtId="4">
    <oc r="K40">
      <v>9104.7377400000005</v>
    </oc>
    <nc r="K40"/>
  </rcc>
  <rcc rId="2267" sId="1" numFmtId="4">
    <oc r="K41">
      <v>9078.70586</v>
    </oc>
    <nc r="K41"/>
  </rcc>
  <rcc rId="2268" sId="1" numFmtId="4">
    <oc r="K42">
      <v>0</v>
    </oc>
    <nc r="K42"/>
  </rcc>
  <rcc rId="2269" sId="1" numFmtId="4">
    <oc r="K43">
      <v>26.031880000000001</v>
    </oc>
    <nc r="K43"/>
  </rcc>
  <rcc rId="2270" sId="1" numFmtId="4">
    <oc r="K44">
      <v>42506.397059999988</v>
    </oc>
    <nc r="K44"/>
  </rcc>
  <rcc rId="2271" sId="1" numFmtId="4">
    <oc r="K45">
      <v>0</v>
    </oc>
    <nc r="K45"/>
  </rcc>
  <rcc rId="2272" sId="1" numFmtId="4">
    <oc r="K46">
      <v>7.9</v>
    </oc>
    <nc r="K46"/>
  </rcc>
  <rcc rId="2273" sId="1" numFmtId="4">
    <oc r="K47">
      <v>2511.4504999999999</v>
    </oc>
    <nc r="K47"/>
  </rcc>
  <rcc rId="2274" sId="1" numFmtId="4">
    <oc r="K48">
      <v>39987.046560000003</v>
    </oc>
    <nc r="K48"/>
  </rcc>
  <rcc rId="2275" sId="1" numFmtId="4">
    <oc r="K49">
      <v>0</v>
    </oc>
    <nc r="K49"/>
  </rcc>
  <rcc rId="2276" sId="1" numFmtId="4">
    <oc r="K50">
      <v>0</v>
    </oc>
    <nc r="K50"/>
  </rcc>
  <rcc rId="2277" sId="1" numFmtId="4">
    <oc r="K51">
      <v>0</v>
    </oc>
    <nc r="K51"/>
  </rcc>
  <rcc rId="2278" sId="1" numFmtId="4">
    <oc r="K52">
      <v>0</v>
    </oc>
    <nc r="K52"/>
  </rcc>
  <rcc rId="2279" sId="1" numFmtId="4">
    <oc r="K53">
      <v>0</v>
    </oc>
    <nc r="K53"/>
  </rcc>
  <rcc rId="2280" sId="1" numFmtId="4">
    <oc r="K55">
      <v>1134827.1938199999</v>
    </oc>
    <nc r="K55"/>
  </rcc>
  <rcc rId="2281" sId="1" numFmtId="4">
    <oc r="K56">
      <v>888.66408999999999</v>
    </oc>
    <nc r="K56"/>
  </rcc>
  <rcc rId="2282" sId="1" numFmtId="4">
    <oc r="K57">
      <v>217533.90315999999</v>
    </oc>
    <nc r="K57"/>
  </rcc>
  <rcc rId="2283" sId="1" numFmtId="4">
    <oc r="K58">
      <v>3541.3886100000004</v>
    </oc>
    <nc r="K58"/>
  </rcc>
  <rcc rId="2284" sId="1" numFmtId="4">
    <oc r="K59">
      <v>35.154000000000003</v>
    </oc>
    <nc r="K59"/>
  </rcc>
  <rcc rId="2285" sId="1" numFmtId="4">
    <oc r="K60">
      <v>716871.68776999996</v>
    </oc>
    <nc r="K60"/>
  </rcc>
  <rcc rId="2286" sId="1" numFmtId="4">
    <oc r="K61">
      <v>12137.46221</v>
    </oc>
    <nc r="K61"/>
  </rcc>
  <rcc rId="2287" sId="1" numFmtId="4">
    <oc r="K54">
      <v>2085835.4536600001</v>
    </oc>
    <nc r="K54">
      <f>K55+K56+K57+K58+K59+K60+K61</f>
    </nc>
  </rcc>
  <rcc rId="2288" sId="1" numFmtId="4">
    <oc r="K62">
      <v>20885604.212950014</v>
    </oc>
    <nc r="K62"/>
  </rcc>
  <rcc rId="2289" sId="1" numFmtId="4">
    <oc r="K63">
      <v>20881938.288270008</v>
    </oc>
    <nc r="K63"/>
  </rcc>
  <rcc rId="2290" sId="1" numFmtId="4">
    <oc r="K64">
      <v>11812380.600000001</v>
    </oc>
    <nc r="K64"/>
  </rcc>
  <rcc rId="2291" sId="1" numFmtId="4">
    <oc r="K65">
      <v>11218546.800000001</v>
    </oc>
    <nc r="K65"/>
  </rcc>
  <rcc rId="2292" sId="1" numFmtId="4">
    <oc r="K66">
      <v>0</v>
    </oc>
    <nc r="K66"/>
  </rcc>
  <rcc rId="2293" sId="1" numFmtId="4">
    <oc r="K67">
      <v>593833.80000000005</v>
    </oc>
    <nc r="K67"/>
  </rcc>
  <rcc rId="2294" sId="1" numFmtId="4">
    <oc r="K68">
      <v>0</v>
    </oc>
    <nc r="K68"/>
  </rcc>
  <rcc rId="2295" sId="1" numFmtId="4">
    <oc r="K69">
      <v>0</v>
    </oc>
    <nc r="K69"/>
  </rcc>
  <rcc rId="2296" sId="1" numFmtId="4">
    <oc r="K70">
      <v>0</v>
    </oc>
    <nc r="K70"/>
  </rcc>
  <rcc rId="2297" sId="1" numFmtId="4">
    <oc r="K71">
      <v>7969754.6219200026</v>
    </oc>
    <nc r="K71"/>
  </rcc>
  <rcc rId="2298" sId="1" numFmtId="4">
    <oc r="K72">
      <v>636111.69957000006</v>
    </oc>
    <nc r="K72"/>
  </rcc>
  <rcc rId="2299" sId="1" numFmtId="4">
    <oc r="K73">
      <v>463691.36678000004</v>
    </oc>
    <nc r="K73"/>
  </rcc>
  <rcc rId="2300" sId="1" numFmtId="4">
    <oc r="K74">
      <v>3165.203</v>
    </oc>
    <nc r="K74"/>
  </rcc>
  <rcc rId="2301" sId="1" numFmtId="4">
    <oc r="K75">
      <v>6147.4324999999999</v>
    </oc>
    <nc r="K75"/>
  </rcc>
  <rcc rId="2302" sId="1" numFmtId="4">
    <oc r="K76">
      <v>6412.8056399999996</v>
    </oc>
    <nc r="K76"/>
  </rcc>
  <rcc rId="2303" sId="1" numFmtId="4">
    <oc r="K77">
      <v>10992.16682</v>
    </oc>
    <nc r="K77"/>
  </rcc>
  <rcc rId="2304" sId="1" numFmtId="4">
    <oc r="K78">
      <v>-23051.683280000001</v>
    </oc>
    <nc r="K78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5" sId="1" numFmtId="4">
    <nc r="K11">
      <v>2805099.1404800001</v>
    </nc>
  </rcc>
  <rcc rId="2306" sId="1" numFmtId="4">
    <nc r="K12">
      <v>2754501.7209899998</v>
    </nc>
  </rcc>
  <rcc rId="2307" sId="1" numFmtId="4">
    <nc r="K13">
      <v>2754622.3039899999</v>
    </nc>
  </rcc>
  <rcc rId="2308" sId="1" numFmtId="4">
    <nc r="K14">
      <v>-120.60899999999999</v>
    </nc>
  </rcc>
  <rcc rId="2309" sId="1" numFmtId="4">
    <nc r="K15">
      <v>4368394.6217299998</v>
    </nc>
  </rcc>
  <rfmt sheetId="1" sqref="K1:K1048576" start="0" length="2147483647">
    <dxf>
      <font>
        <color auto="1"/>
      </font>
    </dxf>
  </rfmt>
  <rcc rId="2310" sId="1" numFmtId="4">
    <nc r="K16">
      <v>3710790.23575</v>
    </nc>
  </rcc>
  <rcc rId="2311" sId="1">
    <nc r="K17">
      <f>'C:\Users\a.shinahov\Desktop\[Копия ф. 0503317 на 01.10.2025.xlsx]РЕСП'!$L$30+'C:\Users\a.shinahov\Desktop\[Копия ф. 0503317 на 01.10.2025.xlsx]РЕСП'!$L$31+'C:\Users\a.shinahov\Desktop\[Копия ф. 0503317 на 01.10.2025.xlsx]РЕСП'!$L$32</f>
    </nc>
  </rcc>
  <rcc rId="2312" sId="1" numFmtId="4">
    <oc r="K17">
      <f>'C:\Users\a.shinahov\Desktop\[Копия ф. 0503317 на 01.10.2025.xlsx]РЕСП'!$L$30+'C:\Users\a.shinahov\Desktop\[Копия ф. 0503317 на 01.10.2025.xlsx]РЕСП'!$L$31+'C:\Users\a.shinahov\Desktop\[Копия ф. 0503317 на 01.10.2025.xlsx]РЕСП'!$L$32</f>
    </oc>
    <nc r="K17">
      <f>'C:\Users\a.shinahov\Desktop\[Копия ф. 0503317 на 01.10.2025.xlsx]РЕСП'!$L$30+'C:\Users\a.shinahov\Desktop\[Копия ф. 0503317 на 01.10.2025.xlsx]РЕСП'!$L$31+'C:\Users\a.shinahov\Desktop\[Копия ф. 0503317 на 01.10.2025.xlsx]РЕСП'!$L$32+'C:\Users\a.shinahov\Desktop\[Копия ф. 0503317 на 01.10.2025.xlsx]РЕСП'!$L$33+'C:\Users\a.shinahov\Desktop\[Копия ф. 0503317 на 01.10.2025.xlsx]РЕСП'!$L$34</f>
    </nc>
  </rcc>
  <rcc rId="2313" sId="1" numFmtId="4">
    <oc r="K17">
      <f>'C:\Users\a.shinahov\Desktop\[Копия ф. 0503317 на 01.10.2025.xlsx]РЕСП'!$L$30+'C:\Users\a.shinahov\Desktop\[Копия ф. 0503317 на 01.10.2025.xlsx]РЕСП'!$L$31+'C:\Users\a.shinahov\Desktop\[Копия ф. 0503317 на 01.10.2025.xlsx]РЕСП'!$L$32+'C:\Users\a.shinahov\Desktop\[Копия ф. 0503317 на 01.10.2025.xlsx]РЕСП'!$L$33+'C:\Users\a.shinahov\Desktop\[Копия ф. 0503317 на 01.10.2025.xlsx]РЕСП'!$L$34</f>
    </oc>
    <nc r="K17">
      <v>50692.61881</v>
    </nc>
  </rcc>
  <rcc rId="2314" sId="1" numFmtId="4">
    <nc r="K18">
      <v>90978.072750000007</v>
    </nc>
  </rcc>
  <rcc rId="2315" sId="1" numFmtId="4">
    <nc r="K19">
      <v>326426.43870999996</v>
    </nc>
  </rcc>
  <rcc rId="2316" sId="1" numFmtId="4">
    <nc r="K20">
      <v>0</v>
    </nc>
  </rcc>
  <rcc rId="2317" sId="1" numFmtId="4">
    <nc r="K21">
      <v>71258.091509999998</v>
    </nc>
  </rcc>
  <rcc rId="2318" sId="1" numFmtId="4">
    <nc r="K22">
      <v>455</v>
    </nc>
  </rcc>
  <rcc rId="2319" sId="1" numFmtId="4">
    <nc r="K23">
      <v>0</v>
    </nc>
  </rcc>
  <rcc rId="2320" sId="1" numFmtId="4">
    <nc r="K24">
      <v>2651.3249999999998</v>
    </nc>
  </rcc>
  <rcc rId="2321" sId="1" numFmtId="4">
    <nc r="K25">
      <v>3372463.8114200002</v>
    </nc>
  </rcc>
  <rcc rId="2322" sId="1" numFmtId="4">
    <nc r="K26">
      <v>3372463.8114200002</v>
    </nc>
  </rcc>
  <rcc rId="2323" sId="1">
    <nc r="K27">
      <f>K26-K28</f>
    </nc>
  </rcc>
  <rcc rId="2324" sId="1">
    <nc r="K28">
      <f>'C:\Users\a.shinahov\Desktop\[Копия ф. 0503317 на 01.10.2025.xlsx]РЕСП'!$L$63+'C:\Users\a.shinahov\Desktop\[Копия ф. 0503317 на 01.10.2025.xlsx]РЕСП'!$L$66+'C:\Users\a.shinahov\Desktop\[Копия ф. 0503317 на 01.10.2025.xlsx]РЕСП'!$L$69+'C:\Users\a.shinahov\Desktop\[Копия ф. 0503317 на 01.10.2025.xlsx]РЕСП'!$L$72</f>
    </nc>
  </rcc>
  <rcc rId="2325" sId="1" numFmtId="4">
    <oc r="K28">
      <f>'C:\Users\a.shinahov\Desktop\[Копия ф. 0503317 на 01.10.2025.xlsx]РЕСП'!$L$63+'C:\Users\a.shinahov\Desktop\[Копия ф. 0503317 на 01.10.2025.xlsx]РЕСП'!$L$66+'C:\Users\a.shinahov\Desktop\[Копия ф. 0503317 на 01.10.2025.xlsx]РЕСП'!$L$69+'C:\Users\a.shinahov\Desktop\[Копия ф. 0503317 на 01.10.2025.xlsx]РЕСП'!$L$72</f>
    </oc>
    <nc r="K28">
      <v>2730299.1452000001</v>
    </nc>
  </rcc>
  <rcv guid="{B9D1FEBD-2414-4CDA-BC06-F216F77FD37D}" action="delete"/>
  <rdn rId="0" localSheetId="1" customView="1" name="Z_B9D1FEBD_2414_4CDA_BC06_F216F77FD37D_.wvu.PrintArea" hidden="1" oldHidden="1">
    <formula>'Респ на 1.10.2025г '!$A$2:$O$182</formula>
    <oldFormula>'Респ на 1.10.2025г '!$A$2:$O$182</oldFormula>
  </rdn>
  <rdn rId="0" localSheetId="1" customView="1" name="Z_B9D1FEBD_2414_4CDA_BC06_F216F77FD37D_.wvu.PrintTitles" hidden="1" oldHidden="1">
    <formula>'Респ на 1.10.2025г '!$81:$81</formula>
    <oldFormula>'Респ на 1.10.2025г '!$81:$81</oldFormula>
  </rdn>
  <rdn rId="0" localSheetId="1" customView="1" name="Z_B9D1FEBD_2414_4CDA_BC06_F216F77FD37D_.wvu.Cols" hidden="1" oldHidden="1">
    <formula>'Респ на 1.10.2025г '!$C:$G</formula>
  </rdn>
  <rdn rId="0" localSheetId="1" customView="1" name="Z_B9D1FEBD_2414_4CDA_BC06_F216F77FD37D_.wvu.FilterData" hidden="1" oldHidden="1">
    <formula>'Респ на 1.10.2025г '!$A$10:$AMJ$79</formula>
    <oldFormula>'Респ на 1.10.2025г '!$A$83:$D$163</oldFormula>
  </rdn>
  <rdn rId="0" localSheetId="2" customView="1" name="Z_B9D1FEBD_2414_4CDA_BC06_F216F77FD37D_.wvu.PrintArea" hidden="1" oldHidden="1">
    <formula>'Консолид на 1.10.2025г '!$A$2:$O$182</formula>
    <oldFormula>'Консолид на 1.10.2025г '!$A$2:$O$182</oldFormula>
  </rdn>
  <rdn rId="0" localSheetId="2" customView="1" name="Z_B9D1FEBD_2414_4CDA_BC06_F216F77FD37D_.wvu.PrintTitles" hidden="1" oldHidden="1">
    <formula>'Консолид на 1.10.2025г '!$81:$81</formula>
    <oldFormula>'Консолид на 1.10.2025г '!$81:$81</oldFormula>
  </rdn>
  <rdn rId="0" localSheetId="2" customView="1" name="Z_B9D1FEBD_2414_4CDA_BC06_F216F77FD37D_.wvu.FilterData" hidden="1" oldHidden="1">
    <formula>'Консолид на 1.10.2025г '!$A$83:$D$163</formula>
    <oldFormula>'Консолид на 1.10.2025г '!$A$83:$D$163</oldFormula>
  </rdn>
  <rcv guid="{B9D1FEBD-2414-4CDA-BC06-F216F77FD37D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3" sId="1" numFmtId="4">
    <nc r="K29">
      <v>1820621.3436400001</v>
    </nc>
  </rcc>
  <rcc rId="2334" sId="1" numFmtId="4">
    <nc r="K30">
      <v>1680090.2843199999</v>
    </nc>
  </rcc>
  <rcc rId="2335" sId="1" numFmtId="4">
    <nc r="K31">
      <v>844359.0324299999</v>
    </nc>
  </rcc>
  <rcc rId="2336" sId="1" numFmtId="4">
    <nc r="K32">
      <v>835717.43747</v>
    </nc>
  </rcc>
  <rcc rId="2337" sId="1" numFmtId="4">
    <nc r="K33">
      <v>13.81442</v>
    </nc>
  </rcc>
  <rcc rId="2338" sId="1" numFmtId="4">
    <nc r="K34">
      <v>0</v>
    </nc>
  </rcc>
  <rcc rId="2339" sId="1" numFmtId="4">
    <nc r="K35">
      <v>140005.39222000001</v>
    </nc>
  </rcc>
  <rcc rId="2340" sId="1" numFmtId="4">
    <nc r="K36">
      <v>1626383.3978299999</v>
    </nc>
  </rcc>
  <rcc rId="2341" sId="1" numFmtId="4">
    <nc r="K37">
      <v>1365177.6854600001</v>
    </nc>
  </rcc>
  <rcc rId="2342" sId="1" numFmtId="4">
    <nc r="K38">
      <v>257516.71236999999</v>
    </nc>
  </rcc>
  <rcc rId="2343" sId="1" numFmtId="4">
    <nc r="K39">
      <v>3689</v>
    </nc>
  </rcc>
  <rcc rId="2344" sId="1" numFmtId="4">
    <nc r="K40">
      <v>15207.017</v>
    </nc>
  </rcc>
  <rcc rId="2345" sId="1" numFmtId="4">
    <nc r="K41">
      <v>15088.869259999999</v>
    </nc>
  </rcc>
  <rcc rId="2346" sId="1" numFmtId="4">
    <nc r="K43">
      <v>118.14774</v>
    </nc>
  </rcc>
  <rcc rId="2347" sId="1" numFmtId="4">
    <nc r="K42">
      <v>0</v>
    </nc>
  </rcc>
  <rcc rId="2348" sId="1" numFmtId="4">
    <nc r="K44">
      <v>67116.754730000001</v>
    </nc>
  </rcc>
  <rcc rId="2349" sId="1" numFmtId="4">
    <nc r="K48">
      <v>62879.729229999997</v>
    </nc>
  </rcc>
  <rcc rId="2350" sId="1" numFmtId="4">
    <nc r="K45">
      <v>0</v>
    </nc>
  </rcc>
  <rcc rId="2351" sId="1" numFmtId="4">
    <nc r="K47">
      <v>4220.7004999999999</v>
    </nc>
  </rcc>
  <rcc rId="2352" sId="1" numFmtId="4">
    <nc r="K46">
      <v>16.324999999999999</v>
    </nc>
  </rcc>
  <rcc rId="2353" sId="1" numFmtId="4">
    <nc r="K49">
      <v>1.1230799999999999</v>
    </nc>
  </rcc>
  <rcc rId="2354" sId="1" numFmtId="4">
    <nc r="K50">
      <v>0</v>
    </nc>
  </rcc>
  <rcc rId="2355" sId="1" numFmtId="4">
    <nc r="K51">
      <v>0</v>
    </nc>
  </rcc>
  <rcc rId="2356" sId="1" numFmtId="4">
    <nc r="K52">
      <v>1.1230799999999999</v>
    </nc>
  </rcc>
  <rcc rId="2357" sId="1" numFmtId="4">
    <nc r="K53">
      <v>0</v>
    </nc>
  </rcc>
  <rcc rId="2358" sId="1" numFmtId="4">
    <nc r="K55">
      <v>1904962.7616600001</v>
    </nc>
  </rcc>
  <rcc rId="2359" sId="1" numFmtId="4">
    <nc r="K56">
      <v>1883.85861</v>
    </nc>
  </rcc>
  <rcc rId="2360" sId="1" numFmtId="4">
    <nc r="K57">
      <v>313584.39107999997</v>
    </nc>
  </rcc>
  <rcc rId="2361" sId="1" numFmtId="4">
    <nc r="K58">
      <v>4022.8361400000003</v>
    </nc>
  </rcc>
  <rcc rId="2362" sId="1" numFmtId="4">
    <nc r="K59">
      <v>35.154000000000003</v>
    </nc>
  </rcc>
  <rcc rId="2363" sId="1" numFmtId="4">
    <nc r="K60">
      <v>1179556.8460299999</v>
    </nc>
  </rcc>
  <rcc rId="2364" sId="1" numFmtId="4">
    <nc r="K61">
      <v>13861.02347</v>
    </nc>
  </rcc>
  <rcc rId="2365" sId="1" numFmtId="4">
    <nc r="K62">
      <v>31357704.723139998</v>
    </nc>
  </rcc>
  <rcc rId="2366" sId="1" numFmtId="4">
    <nc r="K63">
      <v>31383868.821070001</v>
    </nc>
  </rcc>
  <rcc rId="2367" sId="1" numFmtId="4">
    <nc r="K64">
      <v>17855008.600000001</v>
    </nc>
  </rcc>
  <rcc rId="2368" sId="1" numFmtId="4">
    <nc r="K65">
      <v>16827820.199999999</v>
    </nc>
  </rcc>
  <rcc rId="2369" sId="1" numFmtId="4">
    <nc r="K66">
      <v>0</v>
    </nc>
  </rcc>
  <rcc rId="2370" sId="1" numFmtId="4">
    <nc r="K67">
      <v>890750.7</v>
    </nc>
  </rcc>
  <rcc rId="2371" sId="1" numFmtId="4">
    <nc r="K68">
      <v>0</v>
    </nc>
  </rcc>
  <rcc rId="2372" sId="1" numFmtId="4">
    <nc r="K69">
      <v>136437.70000000001</v>
    </nc>
  </rcc>
  <rcc rId="2373" sId="1" numFmtId="4">
    <nc r="K70">
      <v>0</v>
    </nc>
  </rcc>
  <rcc rId="2374" sId="1" numFmtId="4">
    <nc r="K71">
      <v>12039565.65835</v>
    </nc>
  </rcc>
  <rcc rId="2375" sId="1" numFmtId="4">
    <nc r="K72">
      <v>871363.54400999995</v>
    </nc>
  </rcc>
  <rcc rId="2376" sId="1" numFmtId="4">
    <nc r="K73">
      <v>617931.01871000009</v>
    </nc>
  </rcc>
  <rcc rId="2377" sId="1" numFmtId="4">
    <nc r="K74">
      <v>3165.203</v>
    </nc>
  </rcc>
  <rcc rId="2378" sId="1" numFmtId="4">
    <nc r="K75">
      <v>6147.4324999999999</v>
    </nc>
  </rcc>
  <rcc rId="2379" sId="1" numFmtId="4">
    <nc r="K76">
      <v>9696.3470899999993</v>
    </nc>
  </rcc>
  <rcc rId="2380" sId="1" numFmtId="4">
    <nc r="K77">
      <v>14786.256529999999</v>
    </nc>
  </rcc>
  <rcc rId="2381" sId="1" numFmtId="4">
    <nc r="K78">
      <v>-59959.337049999995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K7:M79" start="0" length="2147483647">
    <dxf>
      <font>
        <color auto="1"/>
      </font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82" sId="2">
    <oc r="C9">
      <v>12920037.49436</v>
    </oc>
    <nc r="C9">
      <f>VLOOKUP(A9,'X:\_ДЛЯ ОБМЕНА!!!\01. БЮД\Размещение на сайте\Аналитические отчеты\2024\[ГП на 01.10.2024.xlsx]Консолид на 01.10.2024г '!$A$9:$E$77,5,0)</f>
    </nc>
  </rcc>
  <rcc rId="2383" sId="2">
    <oc r="C10">
      <v>7900034.2601499986</v>
    </oc>
    <nc r="C10">
      <f>VLOOKUP(A10,'X:\_ДЛЯ ОБМЕНА!!!\01. БЮД\Размещение на сайте\Аналитические отчеты\2024\[ГП на 01.10.2024.xlsx]Консолид на 01.10.2024г '!$A$9:$E$77,5,0)</f>
    </nc>
  </rcc>
  <rcc rId="2384" sId="2">
    <oc r="C11">
      <v>1431137.4730699998</v>
    </oc>
    <nc r="C11">
      <f>VLOOKUP(A11,'X:\_ДЛЯ ОБМЕНА!!!\01. БЮД\Размещение на сайте\Аналитические отчеты\2024\[ГП на 01.10.2024.xlsx]Консолид на 01.10.2024г '!$A$9:$E$77,5,0)</f>
    </nc>
  </rcc>
  <rcc rId="2385" sId="2">
    <oc r="C12">
      <v>1399273.11237</v>
    </oc>
    <nc r="C12">
      <f>VLOOKUP(A12,'X:\_ДЛЯ ОБМЕНА!!!\01. БЮД\Размещение на сайте\Аналитические отчеты\2024\[ГП на 01.10.2024.xlsx]Консолид на 01.10.2024г '!$A$9:$E$77,5,0)</f>
    </nc>
  </rcc>
  <rcc rId="2386" sId="2">
    <oc r="C13">
      <v>1399440.56403</v>
    </oc>
    <nc r="C13">
      <f>VLOOKUP(A13,'X:\_ДЛЯ ОБМЕНА!!!\01. БЮД\Размещение на сайте\Аналитические отчеты\2024\[ГП на 01.10.2024.xlsx]Консолид на 01.10.2024г '!$A$9:$E$77,5,0)</f>
    </nc>
  </rcc>
  <rcc rId="2387" sId="2">
    <oc r="C15">
      <v>3854510.1740000001</v>
    </oc>
    <nc r="C15">
      <f>VLOOKUP(A15,'X:\_ДЛЯ ОБМЕНА!!!\01. БЮД\Размещение на сайте\Аналитические отчеты\2024\[ГП на 01.10.2024.xlsx]Консолид на 01.10.2024г '!$A$9:$E$77,5,0)</f>
    </nc>
  </rcc>
  <rcc rId="2388" sId="2">
    <oc r="C18">
      <v>57982.57</v>
    </oc>
    <nc r="C18">
      <f>VLOOKUP(A18,'X:\_ДЛЯ ОБМЕНА!!!\01. БЮД\Размещение на сайте\Аналитические отчеты\2024\[ГП на 01.10.2024.xlsx]Консолид на 01.10.2024г '!$A$9:$E$77,5,0)</f>
    </nc>
  </rcc>
  <rcc rId="2389" sId="2">
    <oc r="C25">
      <v>2108392.4249999998</v>
    </oc>
    <nc r="C25">
      <f>VLOOKUP(A25,'X:\_ДЛЯ ОБМЕНА!!!\01. БЮД\Размещение на сайте\Аналитические отчеты\2024\[ГП на 01.10.2024.xlsx]Консолид на 01.10.2024г '!$A$9:$E$77,5,0)</f>
    </nc>
  </rcc>
  <rcc rId="2390" sId="2">
    <oc r="C26">
      <f>C27+C28</f>
    </oc>
    <nc r="C26">
      <f>VLOOKUP(A26,'X:\_ДЛЯ ОБМЕНА!!!\01. БЮД\Размещение на сайте\Аналитические отчеты\2024\[ГП на 01.10.2024.xlsx]Консолид на 01.10.2024г '!$A$9:$E$77,5,0)</f>
    </nc>
  </rcc>
  <rcc rId="2391" sId="2">
    <oc r="C27">
      <v>519592.99537999975</v>
    </oc>
    <nc r="C27">
      <f>VLOOKUP(A27,'X:\_ДЛЯ ОБМЕНА!!!\01. БЮД\Размещение на сайте\Аналитические отчеты\2024\[ГП на 01.10.2024.xlsx]Консолид на 01.10.2024г '!$A$9:$E$77,5,0)</f>
    </nc>
  </rcc>
  <rcc rId="2392" sId="2">
    <oc r="C29">
      <v>1422105.2931400002</v>
    </oc>
    <nc r="C29">
      <f>VLOOKUP(A29,'X:\_ДЛЯ ОБМЕНА!!!\01. БЮД\Размещение на сайте\Аналитические отчеты\2024\[ГП на 01.10.2024.xlsx]Консолид на 01.10.2024г '!$A$9:$E$77,5,0)</f>
    </nc>
  </rcc>
  <rcc rId="2393" sId="2">
    <oc r="C30">
      <v>1200360.6308599999</v>
    </oc>
    <nc r="C30">
      <f>VLOOKUP(A30,'X:\_ДЛЯ ОБМЕНА!!!\01. БЮД\Размещение на сайте\Аналитические отчеты\2024\[ГП на 01.10.2024.xlsx]Консолид на 01.10.2024г '!$A$9:$E$77,5,0)</f>
    </nc>
  </rcc>
  <rcc rId="2394" sId="2">
    <oc r="C34">
      <v>118860.14118999999</v>
    </oc>
    <nc r="C34">
      <f>VLOOKUP(A34,'X:\_ДЛЯ ОБМЕНА!!!\01. БЮД\Размещение на сайте\Аналитические отчеты\2024\[ГП на 01.10.2024.xlsx]Консолид на 01.10.2024г '!$A$9:$E$77,5,0)</f>
    </nc>
  </rcc>
  <rcc rId="2395" sId="2">
    <oc r="C35">
      <v>47225.023659999999</v>
    </oc>
    <nc r="C35">
      <f>VLOOKUP(A35,'X:\_ДЛЯ ОБМЕНА!!!\01. БЮД\Размещение на сайте\Аналитические отчеты\2024\[ГП на 01.10.2024.xlsx]Консолид на 01.10.2024г '!$A$9:$E$77,5,0)</f>
    </nc>
  </rcc>
  <rcc rId="2396" sId="2">
    <oc r="C36">
      <v>1318468.77413</v>
    </oc>
    <nc r="C36">
      <f>VLOOKUP(A36,'X:\_ДЛЯ ОБМЕНА!!!\01. БЮД\Размещение на сайте\Аналитические отчеты\2024\[ГП на 01.10.2024.xlsx]Консолид на 01.10.2024г '!$A$9:$E$77,5,0)</f>
    </nc>
  </rcc>
  <rcc rId="2397" sId="2">
    <oc r="C37">
      <v>890082.29269000003</v>
    </oc>
    <nc r="C37">
      <f>VLOOKUP(A37,'X:\_ДЛЯ ОБМЕНА!!!\01. БЮД\Размещение на сайте\Аналитические отчеты\2024\[ГП на 01.10.2024.xlsx]Консолид на 01.10.2024г '!$A$9:$E$77,5,0)</f>
    </nc>
  </rcc>
  <rcc rId="2398" sId="2">
    <oc r="C38">
      <v>160275.05716999999</v>
    </oc>
    <nc r="C38">
      <f>VLOOKUP(A38,'X:\_ДЛЯ ОБМЕНА!!!\01. БЮД\Размещение на сайте\Аналитические отчеты\2024\[ГП на 01.10.2024.xlsx]Консолид на 01.10.2024г '!$A$9:$E$77,5,0)</f>
    </nc>
  </rcc>
  <rcc rId="2399" sId="2">
    <oc r="C39">
      <v>2947</v>
    </oc>
    <nc r="C39">
      <f>VLOOKUP(A39,'X:\_ДЛЯ ОБМЕНА!!!\01. БЮД\Размещение на сайте\Аналитические отчеты\2024\[ГП на 01.10.2024.xlsx]Консолид на 01.10.2024г '!$A$9:$E$77,5,0)</f>
    </nc>
  </rcc>
  <rcc rId="2400" sId="2">
    <oc r="C40">
      <v>10883.629570000001</v>
    </oc>
    <nc r="C40">
      <f>VLOOKUP(A40,'X:\_ДЛЯ ОБМЕНА!!!\01. БЮД\Размещение на сайте\Аналитические отчеты\2024\[ГП на 01.10.2024.xlsx]Консолид на 01.10.2024г '!$A$9:$E$77,5,0)</f>
    </nc>
  </rcc>
  <rcc rId="2401" sId="2">
    <oc r="C41">
      <v>10848.98898</v>
    </oc>
    <nc r="C41">
      <f>VLOOKUP(A41,'X:\_ДЛЯ ОБМЕНА!!!\01. БЮД\Размещение на сайте\Аналитические отчеты\2024\[ГП на 01.10.2024.xlsx]Консолид на 01.10.2024г '!$A$9:$E$77,5,0)</f>
    </nc>
  </rcc>
  <rcc rId="2402" sId="2">
    <oc r="C42">
      <v>0</v>
    </oc>
    <nc r="C42">
      <f>VLOOKUP(A42,'X:\_ДЛЯ ОБМЕНА!!!\01. БЮД\Размещение на сайте\Аналитические отчеты\2024\[ГП на 01.10.2024.xlsx]Консолид на 01.10.2024г '!$A$9:$E$77,5,0)</f>
    </nc>
  </rcc>
  <rcc rId="2403" sId="2">
    <oc r="C43">
      <v>34.640589999999996</v>
    </oc>
    <nc r="C43">
      <f>VLOOKUP(A43,'X:\_ДЛЯ ОБМЕНА!!!\01. БЮД\Размещение на сайте\Аналитические отчеты\2024\[ГП на 01.10.2024.xlsx]Консолид на 01.10.2024г '!$A$9:$E$77,5,0)</f>
    </nc>
  </rcc>
  <rcc rId="2404" sId="2">
    <oc r="C44">
      <v>102962.077</v>
    </oc>
    <nc r="C44">
      <f>VLOOKUP(A44,'X:\_ДЛЯ ОБМЕНА!!!\01. БЮД\Размещение на сайте\Аналитические отчеты\2024\[ГП на 01.10.2024.xlsx]Консолид на 01.10.2024г '!$A$9:$E$77,5,0)</f>
    </nc>
  </rcc>
  <rcc rId="2405" sId="2">
    <oc r="C47">
      <v>3846.15</v>
    </oc>
    <nc r="C47">
      <f>VLOOKUP(A47,'X:\_ДЛЯ ОБМЕНА!!!\01. БЮД\Размещение на сайте\Аналитические отчеты\2024\[ГП на 01.10.2024.xlsx]Консолид на 01.10.2024г '!$A$9:$E$77,5,0)</f>
    </nc>
  </rcc>
  <rcc rId="2406" sId="2">
    <oc r="C48">
      <v>34687.178520000001</v>
    </oc>
    <nc r="C48">
      <f>VLOOKUP(A48,'X:\_ДЛЯ ОБМЕНА!!!\01. БЮД\Размещение на сайте\Аналитические отчеты\2024\[ГП на 01.10.2024.xlsx]Консолид на 01.10.2024г '!$A$9:$E$77,5,0)</f>
    </nc>
  </rcc>
  <rcc rId="2407" sId="2">
    <oc r="C49">
      <v>-6.6256700000000004</v>
    </oc>
    <nc r="C49">
      <f>VLOOKUP(A49,'X:\_ДЛЯ ОБМЕНА!!!\01. БЮД\Размещение на сайте\Аналитические отчеты\2024\[ГП на 01.10.2024.xlsx]Консолид на 01.10.2024г '!$A$9:$E$77,5,0)</f>
    </nc>
  </rcc>
  <rcc rId="2408" sId="2">
    <oc r="C50">
      <v>0</v>
    </oc>
    <nc r="C50">
      <f>VLOOKUP(A50,'X:\_ДЛЯ ОБМЕНА!!!\01. БЮД\Размещение на сайте\Аналитические отчеты\2024\[ГП на 01.10.2024.xlsx]Консолид на 01.10.2024г '!$A$9:$E$77,5,0)</f>
    </nc>
  </rcc>
  <rcc rId="2409" sId="2">
    <oc r="C52">
      <v>-31.159459999999999</v>
    </oc>
    <nc r="C52">
      <f>VLOOKUP(A52,'X:\_ДЛЯ ОБМЕНА!!!\01. БЮД\Размещение на сайте\Аналитические отчеты\2024\[ГП на 01.10.2024.xlsx]Консолид на 01.10.2024г '!$A$9:$E$77,5,0)</f>
    </nc>
  </rcc>
  <rcc rId="2410" sId="2">
    <oc r="C53">
      <v>0</v>
    </oc>
    <nc r="C53">
      <f>VLOOKUP(A53,'X:\_ДЛЯ ОБМЕНА!!!\01. БЮД\Размещение на сайте\Аналитические отчеты\2024\[ГП на 01.10.2024.xlsx]Консолид на 01.10.2024г '!$A$9:$E$77,5,0)</f>
    </nc>
  </rcc>
  <rcc rId="2411" sId="2">
    <oc r="C54">
      <v>2671584.2732300004</v>
    </oc>
    <nc r="C54">
      <f>VLOOKUP(A54,'X:\_ДЛЯ ОБМЕНА!!!\01. БЮД\Размещение на сайте\Аналитические отчеты\2024\[ГП на 01.10.2024.xlsx]Консолид на 01.10.2024г '!$A$9:$E$77,5,0)</f>
    </nc>
  </rcc>
  <rcc rId="2412" sId="2">
    <oc r="C55">
      <v>1432580.84369</v>
    </oc>
    <nc r="C55">
      <f>VLOOKUP(A55,'X:\_ДЛЯ ОБМЕНА!!!\01. БЮД\Размещение на сайте\Аналитические отчеты\2024\[ГП на 01.10.2024.xlsx]Консолид на 01.10.2024г '!$A$9:$E$77,5,0)</f>
    </nc>
  </rcc>
  <rcc rId="2413" sId="2">
    <oc r="C56">
      <v>4376.2037399999999</v>
    </oc>
    <nc r="C56">
      <f>VLOOKUP(A56,'X:\_ДЛЯ ОБМЕНА!!!\01. БЮД\Размещение на сайте\Аналитические отчеты\2024\[ГП на 01.10.2024.xlsx]Консолид на 01.10.2024г '!$A$9:$E$77,5,0)</f>
    </nc>
  </rcc>
  <rcc rId="2414" sId="2">
    <oc r="C57">
      <v>503095.91518000001</v>
    </oc>
    <nc r="C57">
      <f>VLOOKUP(A57,'X:\_ДЛЯ ОБМЕНА!!!\01. БЮД\Размещение на сайте\Аналитические отчеты\2024\[ГП на 01.10.2024.xlsx]Консолид на 01.10.2024г '!$A$9:$E$77,5,0)</f>
    </nc>
  </rcc>
  <rcc rId="2415" sId="2">
    <oc r="C58">
      <v>159586.36808000001</v>
    </oc>
    <nc r="C58">
      <f>VLOOKUP(A58,'X:\_ДЛЯ ОБМЕНА!!!\01. БЮД\Размещение на сайте\Аналитические отчеты\2024\[ГП на 01.10.2024.xlsx]Консолид на 01.10.2024г '!$A$9:$E$77,5,0)</f>
    </nc>
  </rcc>
  <rcc rId="2416" sId="2">
    <oc r="C59">
      <v>34.371000000000002</v>
    </oc>
    <nc r="C59">
      <f>VLOOKUP(A59,'X:\_ДЛЯ ОБМЕНА!!!\01. БЮД\Размещение на сайте\Аналитические отчеты\2024\[ГП на 01.10.2024.xlsx]Консолид на 01.10.2024г '!$A$9:$E$77,5,0)</f>
    </nc>
  </rcc>
  <rcc rId="2417" sId="2">
    <oc r="C60">
      <v>533329.80335000006</v>
    </oc>
    <nc r="C60">
      <f>VLOOKUP(A60,'X:\_ДЛЯ ОБМЕНА!!!\01. БЮД\Размещение на сайте\Аналитические отчеты\2024\[ГП на 01.10.2024.xlsx]Консолид на 01.10.2024г '!$A$9:$E$77,5,0)</f>
    </nc>
  </rcc>
  <rcc rId="2418" sId="2">
    <oc r="C61">
      <v>38580.768189999995</v>
    </oc>
    <nc r="C61">
      <f>VLOOKUP(A61,'X:\_ДЛЯ ОБМЕНА!!!\01. БЮД\Размещение на сайте\Аналитические отчеты\2024\[ГП на 01.10.2024.xlsx]Консолид на 01.10.2024г '!$A$9:$E$77,5,0)</f>
    </nc>
  </rcc>
  <rcc rId="2419" sId="2">
    <oc r="C62">
      <v>20733142.807529997</v>
    </oc>
    <nc r="C62">
      <f>VLOOKUP(A62,'X:\_ДЛЯ ОБМЕНА!!!\01. БЮД\Размещение на сайте\Аналитические отчеты\2024\[ГП на 01.10.2024.xlsx]Консолид на 01.10.2024г '!$A$9:$E$77,5,0)</f>
    </nc>
  </rcc>
  <rcc rId="2420" sId="2">
    <oc r="C63">
      <v>20640632.92024</v>
    </oc>
    <nc r="C63">
      <f>VLOOKUP(A63,'X:\_ДЛЯ ОБМЕНА!!!\01. БЮД\Размещение на сайте\Аналитические отчеты\2024\[ГП на 01.10.2024.xlsx]Консолид на 01.10.2024г '!$A$9:$E$77,5,0)</f>
    </nc>
  </rcc>
  <rcc rId="2421" sId="2">
    <oc r="C64">
      <v>10918032.4</v>
    </oc>
    <nc r="C64">
      <f>VLOOKUP(A64,'X:\_ДЛЯ ОБМЕНА!!!\01. БЮД\Размещение на сайте\Аналитические отчеты\2024\[ГП на 01.10.2024.xlsx]Консолид на 01.10.2024г '!$A$9:$E$77,5,0)</f>
    </nc>
  </rcc>
  <rcc rId="2422" sId="2">
    <oc r="C65">
      <v>10106799</v>
    </oc>
    <nc r="C65">
      <f>VLOOKUP(A65,'X:\_ДЛЯ ОБМЕНА!!!\01. БЮД\Размещение на сайте\Аналитические отчеты\2024\[ГП на 01.10.2024.xlsx]Консолид на 01.10.2024г '!$A$9:$E$77,5,0)</f>
    </nc>
  </rcc>
  <rcc rId="2423" sId="2">
    <oc r="C71">
      <v>8622677.9884500001</v>
    </oc>
    <nc r="C71">
      <f>VLOOKUP(A71,'X:\_ДЛЯ ОБМЕНА!!!\01. БЮД\Размещение на сайте\Аналитические отчеты\2024\[ГП на 01.10.2024.xlsx]Консолид на 01.10.2024г '!$A$9:$E$77,5,0)</f>
    </nc>
  </rcc>
  <rcc rId="2424" sId="2">
    <oc r="C72">
      <v>682503.83608000004</v>
    </oc>
    <nc r="C72">
      <f>VLOOKUP(A72,'X:\_ДЛЯ ОБМЕНА!!!\01. БЮД\Размещение на сайте\Аналитические отчеты\2024\[ГП на 01.10.2024.xlsx]Консолид на 01.10.2024г '!$A$9:$E$77,5,0)</f>
    </nc>
  </rcc>
  <rcc rId="2425" sId="2">
    <oc r="C73">
      <v>417418.69571</v>
    </oc>
    <nc r="C73">
      <f>VLOOKUP(A73,'X:\_ДЛЯ ОБМЕНА!!!\01. БЮД\Размещение на сайте\Аналитические отчеты\2024\[ГП на 01.10.2024.xlsx]Консолид на 01.10.2024г '!$A$9:$E$77,5,0)</f>
    </nc>
  </rcc>
  <rcc rId="2426" sId="2">
    <oc r="C74">
      <v>85960.714420000004</v>
    </oc>
    <nc r="C74">
      <f>VLOOKUP(A74,'X:\_ДЛЯ ОБМЕНА!!!\01. БЮД\Размещение на сайте\Аналитические отчеты\2024\[ГП на 01.10.2024.xlsx]Консолид на 01.10.2024г '!$A$9:$E$77,5,0)</f>
    </nc>
  </rcc>
  <rcc rId="2427" sId="2">
    <oc r="C76">
      <v>8485.7904799999997</v>
    </oc>
    <nc r="C76">
      <f>VLOOKUP(A76,'X:\_ДЛЯ ОБМЕНА!!!\01. БЮД\Размещение на сайте\Аналитические отчеты\2024\[ГП на 01.10.2024.xlsx]Консолид на 01.10.2024г '!$A$9:$E$77,5,0)</f>
    </nc>
  </rcc>
  <rcc rId="2428" sId="2">
    <oc r="C77">
      <v>25710.020989999997</v>
    </oc>
    <nc r="C77">
      <f>VLOOKUP(A77,'X:\_ДЛЯ ОБМЕНА!!!\01. БЮД\Размещение на сайте\Аналитические отчеты\2024\[ГП на 01.10.2024.xlsx]Консолид на 01.10.2024г '!$A$9:$E$77,5,0)</f>
    </nc>
  </rcc>
  <rcc rId="2429" sId="2">
    <oc r="C78">
      <v>-28837.388600000002</v>
    </oc>
    <nc r="C78">
      <f>VLOOKUP(A78,'X:\_ДЛЯ ОБМЕНА!!!\01. БЮД\Размещение на сайте\Аналитические отчеты\2024\[ГП на 01.10.2024.xlsx]Консолид на 01.10.2024г '!$A$9:$E$77,5,0)</f>
    </nc>
  </rcc>
  <rcc rId="2430" sId="2">
    <oc r="C79">
      <f>C62+C9</f>
    </oc>
    <nc r="C79">
      <f>VLOOKUP(A79,'X:\_ДЛЯ ОБМЕНА!!!\01. БЮД\Размещение на сайте\Аналитические отчеты\2024\[ГП на 01.10.2024.xlsx]Консолид на 01.10.2024г '!$A$9:$E$77,5,0)</f>
    </nc>
  </rcc>
  <rcc rId="2431" sId="2" numFmtId="4">
    <oc r="C9">
      <f>VLOOKUP(A9,'X:\_ДЛЯ ОБМЕНА!!!\01. БЮД\Размещение на сайте\Аналитические отчеты\2024\[ГП на 01.10.2024.xlsx]Консолид на 01.10.2024г '!$A$9:$E$77,5,0)</f>
    </oc>
    <nc r="C9">
      <v>20146621.051770002</v>
    </nc>
  </rcc>
  <rcc rId="2432" sId="2" numFmtId="4">
    <oc r="C10">
      <f>VLOOKUP(A10,'X:\_ДЛЯ ОБМЕНА!!!\01. БЮД\Размещение на сайте\Аналитические отчеты\2024\[ГП на 01.10.2024.xlsx]Консолид на 01.10.2024г '!$A$9:$E$77,5,0)</f>
    </oc>
    <nc r="C10">
      <v>15982671.52695</v>
    </nc>
  </rcc>
  <rcc rId="2433" sId="2" numFmtId="4">
    <oc r="C11">
      <f>VLOOKUP(A11,'X:\_ДЛЯ ОБМЕНА!!!\01. БЮД\Размещение на сайте\Аналитические отчеты\2024\[ГП на 01.10.2024.xlsx]Консолид на 01.10.2024г '!$A$9:$E$77,5,0)</f>
    </oc>
    <nc r="C11">
      <v>2020975.9921199998</v>
    </nc>
  </rcc>
  <rcc rId="2434" sId="2" numFmtId="4">
    <oc r="C12">
      <f>VLOOKUP(A12,'X:\_ДЛЯ ОБМЕНА!!!\01. БЮД\Размещение на сайте\Аналитические отчеты\2024\[ГП на 01.10.2024.xlsx]Консолид на 01.10.2024г '!$A$9:$E$77,5,0)</f>
    </oc>
    <nc r="C12">
      <v>1979792.1610300001</v>
    </nc>
  </rcc>
  <rcc rId="2435" sId="2" numFmtId="4">
    <oc r="C13">
      <f>VLOOKUP(A13,'X:\_ДЛЯ ОБМЕНА!!!\01. БЮД\Размещение на сайте\Аналитические отчеты\2024\[ГП на 01.10.2024.xlsx]Консолид на 01.10.2024г '!$A$9:$E$77,5,0)</f>
    </oc>
    <nc r="C13">
      <v>1982933.3316900001</v>
    </nc>
  </rcc>
  <rcc rId="2436" sId="2">
    <oc r="C14">
      <v>-24.196660000000001</v>
    </oc>
    <nc r="C14" t="e">
      <v>#N/A</v>
    </nc>
  </rcc>
  <rcc rId="2437" sId="2" numFmtId="4">
    <oc r="C15">
      <f>VLOOKUP(A15,'X:\_ДЛЯ ОБМЕНА!!!\01. БЮД\Размещение на сайте\Аналитические отчеты\2024\[ГП на 01.10.2024.xlsx]Консолид на 01.10.2024г '!$A$9:$E$77,5,0)</f>
    </oc>
    <nc r="C15">
      <v>6479971.0741099995</v>
    </nc>
  </rcc>
  <rcc rId="2438" sId="2">
    <oc r="C16">
      <v>3511012.0920000002</v>
    </oc>
    <nc r="C16" t="e">
      <v>#VALUE!</v>
    </nc>
  </rcc>
  <rcc rId="2439" sId="2">
    <oc r="C17">
      <v>15855.3</v>
    </oc>
    <nc r="C17" t="e">
      <v>#VALUE!</v>
    </nc>
  </rcc>
  <rcc rId="2440" sId="2" numFmtId="4">
    <oc r="C18">
      <f>VLOOKUP(A18,'X:\_ДЛЯ ОБМЕНА!!!\01. БЮД\Размещение на сайте\Аналитические отчеты\2024\[ГП на 01.10.2024.xlsx]Консолид на 01.10.2024г '!$A$9:$E$77,5,0)</f>
    </oc>
    <nc r="C18">
      <v>158538.15349</v>
    </nc>
  </rcc>
  <rcc rId="2441" sId="2">
    <oc r="C19">
      <v>165850.503</v>
    </oc>
    <nc r="C19" t="e">
      <v>#VALUE!</v>
    </nc>
  </rcc>
  <rcc rId="2442" sId="2">
    <oc r="C20">
      <v>0</v>
    </oc>
    <nc r="C20" t="e">
      <v>#VALUE!</v>
    </nc>
  </rcc>
  <rcc rId="2443" sId="2">
    <oc r="C21">
      <v>25741.664000000001</v>
    </oc>
    <nc r="C21" t="e">
      <v>#VALUE!</v>
    </nc>
  </rcc>
  <rcc rId="2444" sId="2">
    <oc r="C22">
      <v>0</v>
    </oc>
    <nc r="C22" t="e">
      <v>#VALUE!</v>
    </nc>
  </rcc>
  <rcc rId="2445" sId="2">
    <oc r="C23">
      <v>0</v>
    </oc>
    <nc r="C23" t="e">
      <v>#VALUE!</v>
    </nc>
  </rcc>
  <rcc rId="2446" sId="2">
    <oc r="C24">
      <v>0</v>
    </oc>
    <nc r="C24" t="e">
      <v>#VALUE!</v>
    </nc>
  </rcc>
  <rcc rId="2447" sId="2" numFmtId="4">
    <oc r="C25">
      <f>VLOOKUP(A25,'X:\_ДЛЯ ОБМЕНА!!!\01. БЮД\Размещение на сайте\Аналитические отчеты\2024\[ГП на 01.10.2024.xlsx]Консолид на 01.10.2024г '!$A$9:$E$77,5,0)</f>
    </oc>
    <nc r="C25">
      <v>3290667.0194600001</v>
    </nc>
  </rcc>
  <rcc rId="2448" sId="2" numFmtId="4">
    <oc r="C26">
      <f>VLOOKUP(A26,'X:\_ДЛЯ ОБМЕНА!!!\01. БЮД\Размещение на сайте\Аналитические отчеты\2024\[ГП на 01.10.2024.xlsx]Консолид на 01.10.2024г '!$A$9:$E$77,5,0)</f>
    </oc>
    <nc r="C26">
      <v>3290667.0194600001</v>
    </nc>
  </rcc>
  <rcc rId="2449" sId="2" numFmtId="4">
    <oc r="C27">
      <f>VLOOKUP(A27,'X:\_ДЛЯ ОБМЕНА!!!\01. БЮД\Размещение на сайте\Аналитические отчеты\2024\[ГП на 01.10.2024.xlsx]Консолид на 01.10.2024г '!$A$9:$E$77,5,0)</f>
    </oc>
    <nc r="C27">
      <v>929420.45044000028</v>
    </nc>
  </rcc>
  <rcc rId="2450" sId="2">
    <oc r="C28">
      <v>1588799.4296200001</v>
    </oc>
    <nc r="C28" t="e">
      <v>#N/A</v>
    </nc>
  </rcc>
  <rcc rId="2451" sId="2" numFmtId="4">
    <oc r="C29">
      <f>VLOOKUP(A29,'X:\_ДЛЯ ОБМЕНА!!!\01. БЮД\Размещение на сайте\Аналитические отчеты\2024\[ГП на 01.10.2024.xlsx]Консолид на 01.10.2024г '!$A$9:$E$77,5,0)</f>
    </oc>
    <nc r="C29">
      <v>1940260.90121</v>
    </nc>
  </rcc>
  <rcc rId="2452" sId="2" numFmtId="4">
    <oc r="C30">
      <f>VLOOKUP(A30,'X:\_ДЛЯ ОБМЕНА!!!\01. БЮД\Размещение на сайте\Аналитические отчеты\2024\[ГП на 01.10.2024.xlsx]Консолид на 01.10.2024г '!$A$9:$E$77,5,0)</f>
    </oc>
    <nc r="C30">
      <v>1656772.0645999999</v>
    </nc>
  </rcc>
  <rcc rId="2453" sId="2">
    <oc r="C31">
      <v>541878.77011000004</v>
    </oc>
    <nc r="C31" t="e">
      <v>#N/A</v>
    </nc>
  </rcc>
  <rcc rId="2454" sId="2">
    <oc r="C32">
      <v>658448.67154000001</v>
    </oc>
    <nc r="C32" t="e">
      <v>#N/A</v>
    </nc>
  </rcc>
  <rcc rId="2455" sId="2">
    <oc r="C33">
      <v>33.189209999999996</v>
    </oc>
    <nc r="C33" t="e">
      <v>#N/A</v>
    </nc>
  </rcc>
  <rcc rId="2456" sId="2" numFmtId="4">
    <oc r="C34">
      <f>VLOOKUP(A34,'X:\_ДЛЯ ОБМЕНА!!!\01. БЮД\Размещение на сайте\Аналитические отчеты\2024\[ГП на 01.10.2024.xlsx]Консолид на 01.10.2024г '!$A$9:$E$77,5,0)</f>
    </oc>
    <nc r="C34">
      <v>148030.3915</v>
    </nc>
  </rcc>
  <rcc rId="2457" sId="2" numFmtId="4">
    <oc r="C35">
      <f>VLOOKUP(A35,'X:\_ДЛЯ ОБМЕНА!!!\01. БЮД\Размещение на сайте\Аналитические отчеты\2024\[ГП на 01.10.2024.xlsx]Консолид на 01.10.2024г '!$A$9:$E$77,5,0)</f>
    </oc>
    <nc r="C35">
      <v>73770.80915999999</v>
    </nc>
  </rcc>
  <rcc rId="2458" sId="2" numFmtId="4">
    <oc r="C36">
      <f>VLOOKUP(A36,'X:\_ДЛЯ ОБМЕНА!!!\01. БЮД\Размещение на сайте\Аналитические отчеты\2024\[ГП на 01.10.2024.xlsx]Консолид на 01.10.2024г '!$A$9:$E$77,5,0)</f>
    </oc>
    <nc r="C36">
      <v>2055233.0031199998</v>
    </nc>
  </rcc>
  <rcc rId="2459" sId="2" numFmtId="4">
    <oc r="C37">
      <f>VLOOKUP(A37,'X:\_ДЛЯ ОБМЕНА!!!\01. БЮД\Размещение на сайте\Аналитические отчеты\2024\[ГП на 01.10.2024.xlsx]Консолид на 01.10.2024г '!$A$9:$E$77,5,0)</f>
    </oc>
    <nc r="C37">
      <v>1300897.02318</v>
    </nc>
  </rcc>
  <rcc rId="2460" sId="2" numFmtId="4">
    <oc r="C38">
      <f>VLOOKUP(A38,'X:\_ДЛЯ ОБМЕНА!!!\01. БЮД\Размещение на сайте\Аналитические отчеты\2024\[ГП на 01.10.2024.xlsx]Консолид на 01.10.2024г '!$A$9:$E$77,5,0)</f>
    </oc>
    <nc r="C38">
      <v>270995.75391999999</v>
    </nc>
  </rcc>
  <rcc rId="2461" sId="2" numFmtId="4">
    <oc r="C39">
      <f>VLOOKUP(A39,'X:\_ДЛЯ ОБМЕНА!!!\01. БЮД\Размещение на сайте\Аналитические отчеты\2024\[ГП на 01.10.2024.xlsx]Консолид на 01.10.2024г '!$A$9:$E$77,5,0)</f>
    </oc>
    <nc r="C39">
      <v>4403</v>
    </nc>
  </rcc>
  <rcc rId="2462" sId="2" numFmtId="4">
    <oc r="C40">
      <f>VLOOKUP(A40,'X:\_ДЛЯ ОБМЕНА!!!\01. БЮД\Размещение на сайте\Аналитические отчеты\2024\[ГП на 01.10.2024.xlsx]Консолид на 01.10.2024г '!$A$9:$E$77,5,0)</f>
    </oc>
    <nc r="C40">
      <v>16148.79514</v>
    </nc>
  </rcc>
  <rcc rId="2463" sId="2" numFmtId="4">
    <oc r="C41">
      <f>VLOOKUP(A41,'X:\_ДЛЯ ОБМЕНА!!!\01. БЮД\Размещение на сайте\Аналитические отчеты\2024\[ГП на 01.10.2024.xlsx]Консолид на 01.10.2024г '!$A$9:$E$77,5,0)</f>
    </oc>
    <nc r="C41">
      <v>15874.51411</v>
    </nc>
  </rcc>
  <rcc rId="2464" sId="2" numFmtId="4">
    <oc r="C42">
      <f>VLOOKUP(A42,'X:\_ДЛЯ ОБМЕНА!!!\01. БЮД\Размещение на сайте\Аналитические отчеты\2024\[ГП на 01.10.2024.xlsx]Консолид на 01.10.2024г '!$A$9:$E$77,5,0)</f>
    </oc>
    <nc r="C42">
      <v>0</v>
    </nc>
  </rcc>
  <rcc rId="2465" sId="2" numFmtId="4">
    <oc r="C43">
      <f>VLOOKUP(A43,'X:\_ДЛЯ ОБМЕНА!!!\01. БЮД\Размещение на сайте\Аналитические отчеты\2024\[ГП на 01.10.2024.xlsx]Консолид на 01.10.2024г '!$A$9:$E$77,5,0)</f>
    </oc>
    <nc r="C43">
      <v>274.28103000000004</v>
    </nc>
  </rcc>
  <rcc rId="2466" sId="2" numFmtId="4">
    <oc r="C44">
      <f>VLOOKUP(A44,'X:\_ДЛЯ ОБМЕНА!!!\01. БЮД\Размещение на сайте\Аналитические отчеты\2024\[ГП на 01.10.2024.xlsx]Консолид на 01.10.2024г '!$A$9:$E$77,5,0)</f>
    </oc>
    <nc r="C44">
      <v>179387.89163999999</v>
    </nc>
  </rcc>
  <rcc rId="2467" sId="2">
    <oc r="C45">
      <v>0</v>
    </oc>
    <nc r="C45" t="e">
      <v>#N/A</v>
    </nc>
  </rcc>
  <rcc rId="2468" sId="2">
    <oc r="C46">
      <v>3.2001200000000001</v>
    </oc>
    <nc r="C46" t="e">
      <v>#VALUE!</v>
    </nc>
  </rcc>
  <rcc rId="2469" sId="2" numFmtId="4">
    <oc r="C47">
      <f>VLOOKUP(A47,'X:\_ДЛЯ ОБМЕНА!!!\01. БЮД\Размещение на сайте\Аналитические отчеты\2024\[ГП на 01.10.2024.xlsx]Консолид на 01.10.2024г '!$A$9:$E$77,5,0)</f>
    </oc>
    <nc r="C47">
      <v>5650.0505000000003</v>
    </nc>
  </rcc>
  <rcc rId="2470" sId="2" numFmtId="4">
    <oc r="C48">
      <f>VLOOKUP(A48,'X:\_ДЛЯ ОБМЕНА!!!\01. БЮД\Размещение на сайте\Аналитические отчеты\2024\[ГП на 01.10.2024.xlsx]Консолид на 01.10.2024г '!$A$9:$E$77,5,0)</f>
    </oc>
    <nc r="C48">
      <v>55537.42757</v>
    </nc>
  </rcc>
  <rcc rId="2471" sId="2" numFmtId="4">
    <oc r="C49">
      <f>VLOOKUP(A49,'X:\_ДЛЯ ОБМЕНА!!!\01. БЮД\Размещение на сайте\Аналитические отчеты\2024\[ГП на 01.10.2024.xlsx]Консолид на 01.10.2024г '!$A$9:$E$77,5,0)</f>
    </oc>
    <nc r="C49">
      <v>26.850150000000003</v>
    </nc>
  </rcc>
  <rcc rId="2472" sId="2" numFmtId="4">
    <oc r="C50">
      <f>VLOOKUP(A50,'X:\_ДЛЯ ОБМЕНА!!!\01. БЮД\Размещение на сайте\Аналитические отчеты\2024\[ГП на 01.10.2024.xlsx]Консолид на 01.10.2024г '!$A$9:$E$77,5,0)</f>
    </oc>
    <nc r="C50">
      <v>0.5595</v>
    </nc>
  </rcc>
  <rcc rId="2473" sId="2">
    <oc r="C51">
      <v>0</v>
    </oc>
    <nc r="C51" t="e">
      <v>#N/A</v>
    </nc>
  </rcc>
  <rcc rId="2474" sId="2" numFmtId="4">
    <oc r="C52">
      <f>VLOOKUP(A52,'X:\_ДЛЯ ОБМЕНА!!!\01. БЮД\Размещение на сайте\Аналитические отчеты\2024\[ГП на 01.10.2024.xlsx]Консолид на 01.10.2024г '!$A$9:$E$77,5,0)</f>
    </oc>
    <nc r="C52">
      <v>2055233.0031199998</v>
    </nc>
  </rcc>
  <rcc rId="2475" sId="2" numFmtId="4">
    <oc r="C53">
      <f>VLOOKUP(A53,'X:\_ДЛЯ ОБМЕНА!!!\01. БЮД\Размещение на сайте\Аналитические отчеты\2024\[ГП на 01.10.2024.xlsx]Консолид на 01.10.2024г '!$A$9:$E$77,5,0)</f>
    </oc>
    <nc r="C53">
      <v>0.49213999999999997</v>
    </nc>
  </rcc>
  <rcc rId="2476" sId="2" numFmtId="4">
    <oc r="C54">
      <f>VLOOKUP(A54,'X:\_ДЛЯ ОБМЕНА!!!\01. БЮД\Размещение на сайте\Аналитические отчеты\2024\[ГП на 01.10.2024.xlsx]Консолид на 01.10.2024г '!$A$9:$E$77,5,0)</f>
    </oc>
    <nc r="C54">
      <v>4163949.5248199999</v>
    </nc>
  </rcc>
  <rcc rId="2477" sId="2" numFmtId="4">
    <oc r="C55">
      <f>VLOOKUP(A55,'X:\_ДЛЯ ОБМЕНА!!!\01. БЮД\Размещение на сайте\Аналитические отчеты\2024\[ГП на 01.10.2024.xlsx]Консолид на 01.10.2024г '!$A$9:$E$77,5,0)</f>
    </oc>
    <nc r="C55">
      <v>2362746.4948</v>
    </nc>
  </rcc>
  <rcc rId="2478" sId="2" numFmtId="4">
    <oc r="C56">
      <f>VLOOKUP(A56,'X:\_ДЛЯ ОБМЕНА!!!\01. БЮД\Размещение на сайте\Аналитические отчеты\2024\[ГП на 01.10.2024.xlsx]Консолид на 01.10.2024г '!$A$9:$E$77,5,0)</f>
    </oc>
    <nc r="C56">
      <v>16814.363809999999</v>
    </nc>
  </rcc>
  <rcc rId="2479" sId="2" numFmtId="4">
    <oc r="C57">
      <f>VLOOKUP(A57,'X:\_ДЛЯ ОБМЕНА!!!\01. БЮД\Размещение на сайте\Аналитические отчеты\2024\[ГП на 01.10.2024.xlsx]Консолид на 01.10.2024г '!$A$9:$E$77,5,0)</f>
    </oc>
    <nc r="C57">
      <v>626928.51839999994</v>
    </nc>
  </rcc>
  <rcc rId="2480" sId="2" numFmtId="4">
    <oc r="C58">
      <f>VLOOKUP(A58,'X:\_ДЛЯ ОБМЕНА!!!\01. БЮД\Размещение на сайте\Аналитические отчеты\2024\[ГП на 01.10.2024.xlsx]Консолид на 01.10.2024г '!$A$9:$E$77,5,0)</f>
    </oc>
    <nc r="C58">
      <v>226728.70538</v>
    </nc>
  </rcc>
  <rcc rId="2481" sId="2" numFmtId="4">
    <oc r="C59">
      <f>VLOOKUP(A59,'X:\_ДЛЯ ОБМЕНА!!!\01. БЮД\Размещение на сайте\Аналитические отчеты\2024\[ГП на 01.10.2024.xlsx]Консолид на 01.10.2024г '!$A$9:$E$77,5,0)</f>
    </oc>
    <nc r="C59">
      <v>34.371000000000002</v>
    </nc>
  </rcc>
  <rcc rId="2482" sId="2" numFmtId="4">
    <oc r="C60">
      <f>VLOOKUP(A60,'X:\_ДЛЯ ОБМЕНА!!!\01. БЮД\Размещение на сайте\Аналитические отчеты\2024\[ГП на 01.10.2024.xlsx]Консолид на 01.10.2024г '!$A$9:$E$77,5,0)</f>
    </oc>
    <nc r="C60">
      <v>872676.48057000001</v>
    </nc>
  </rcc>
  <rcc rId="2483" sId="2" numFmtId="4">
    <oc r="C61">
      <f>VLOOKUP(A61,'X:\_ДЛЯ ОБМЕНА!!!\01. БЮД\Размещение на сайте\Аналитические отчеты\2024\[ГП на 01.10.2024.xlsx]Консолид на 01.10.2024г '!$A$9:$E$77,5,0)</f>
    </oc>
    <nc r="C61">
      <v>58020.590859999997</v>
    </nc>
  </rcc>
  <rcc rId="2484" sId="2" numFmtId="4">
    <oc r="C62">
      <f>VLOOKUP(A62,'X:\_ДЛЯ ОБМЕНА!!!\01. БЮД\Размещение на сайте\Аналитические отчеты\2024\[ГП на 01.10.2024.xlsx]Консолид на 01.10.2024г '!$A$9:$E$77,5,0)</f>
    </oc>
    <nc r="C62">
      <v>31011858.733880002</v>
    </nc>
  </rcc>
  <rcc rId="2485" sId="2" numFmtId="4">
    <oc r="C63">
      <f>VLOOKUP(A63,'X:\_ДЛЯ ОБМЕНА!!!\01. БЮД\Размещение на сайте\Аналитические отчеты\2024\[ГП на 01.10.2024.xlsx]Консолид на 01.10.2024г '!$A$9:$E$77,5,0)</f>
    </oc>
    <nc r="C63">
      <v>30901303.669199999</v>
    </nc>
  </rcc>
  <rcc rId="2486" sId="2" numFmtId="4">
    <oc r="C64">
      <f>VLOOKUP(A64,'X:\_ДЛЯ ОБМЕНА!!!\01. БЮД\Размещение на сайте\Аналитические отчеты\2024\[ГП на 01.10.2024.xlsx]Консолид на 01.10.2024г '!$A$9:$E$77,5,0)</f>
    </oc>
    <nc r="C64">
      <v>16308461.199999999</v>
    </nc>
  </rcc>
  <rcc rId="2487" sId="2" numFmtId="4">
    <oc r="C65">
      <f>VLOOKUP(A65,'X:\_ДЛЯ ОБМЕНА!!!\01. БЮД\Размещение на сайте\Аналитические отчеты\2024\[ГП на 01.10.2024.xlsx]Консолид на 01.10.2024г '!$A$9:$E$77,5,0)</f>
    </oc>
    <nc r="C65">
      <v>15160198.5</v>
    </nc>
  </rcc>
  <rcc rId="2488" sId="2">
    <oc r="C66">
      <v>0</v>
    </oc>
    <nc r="C66" t="e">
      <v>#N/A</v>
    </nc>
  </rcc>
  <rcc rId="2489" sId="2">
    <oc r="C67">
      <v>674058.6</v>
    </oc>
    <nc r="C67" t="e">
      <v>#N/A</v>
    </nc>
  </rcc>
  <rcc rId="2490" sId="2">
    <oc r="C68">
      <v>0</v>
    </oc>
    <nc r="C68" t="e">
      <v>#N/A</v>
    </nc>
  </rcc>
  <rcc rId="2491" sId="2">
    <oc r="C69">
      <v>137174.79999999999</v>
    </oc>
    <nc r="C69" t="e">
      <v>#N/A</v>
    </nc>
  </rcc>
  <rcc rId="2492" sId="2">
    <oc r="C70">
      <v>0</v>
    </oc>
    <nc r="C70" t="e">
      <v>#N/A</v>
    </nc>
  </rcc>
  <rcc rId="2493" sId="2" numFmtId="4">
    <oc r="C71">
      <f>VLOOKUP(A71,'X:\_ДЛЯ ОБМЕНА!!!\01. БЮД\Размещение на сайте\Аналитические отчеты\2024\[ГП на 01.10.2024.xlsx]Консолид на 01.10.2024г '!$A$9:$E$77,5,0)</f>
    </oc>
    <nc r="C71">
      <v>13130654.408</v>
    </nc>
  </rcc>
  <rcc rId="2494" sId="2" numFmtId="4">
    <oc r="C72">
      <f>VLOOKUP(A72,'X:\_ДЛЯ ОБМЕНА!!!\01. БЮД\Размещение на сайте\Аналитические отчеты\2024\[ГП на 01.10.2024.xlsx]Консолид на 01.10.2024г '!$A$9:$E$77,5,0)</f>
    </oc>
    <nc r="C72">
      <v>909772.76157000009</v>
    </nc>
  </rcc>
  <rcc rId="2495" sId="2" numFmtId="4">
    <oc r="C73">
      <f>VLOOKUP(A73,'X:\_ДЛЯ ОБМЕНА!!!\01. БЮД\Размещение на сайте\Аналитические отчеты\2024\[ГП на 01.10.2024.xlsx]Консолид на 01.10.2024г '!$A$9:$E$77,5,0)</f>
    </oc>
    <nc r="C73">
      <v>552415.29963000002</v>
    </nc>
  </rcc>
  <rcc rId="2496" sId="2" numFmtId="4">
    <oc r="C74">
      <f>VLOOKUP(A74,'X:\_ДЛЯ ОБМЕНА!!!\01. БЮД\Размещение на сайте\Аналитические отчеты\2024\[ГП на 01.10.2024.xlsx]Консолид на 01.10.2024г '!$A$9:$E$77,5,0)</f>
    </oc>
    <nc r="C74">
      <v>85960.714420000004</v>
    </nc>
  </rcc>
  <rcc rId="2497" sId="2">
    <oc r="C75">
      <v>1190.75</v>
    </oc>
    <nc r="C75" t="e">
      <v>#N/A</v>
    </nc>
  </rcc>
  <rcc rId="2498" sId="2" numFmtId="4">
    <oc r="C76">
      <f>VLOOKUP(A76,'X:\_ДЛЯ ОБМЕНА!!!\01. БЮД\Размещение на сайте\Аналитические отчеты\2024\[ГП на 01.10.2024.xlsx]Консолид на 01.10.2024г '!$A$9:$E$77,5,0)</f>
    </oc>
    <nc r="C76">
      <v>22171.910110000001</v>
    </nc>
  </rcc>
  <rcc rId="2499" sId="2" numFmtId="4">
    <oc r="C77">
      <f>VLOOKUP(A77,'X:\_ДЛЯ ОБМЕНА!!!\01. БЮД\Размещение на сайте\Аналитические отчеты\2024\[ГП на 01.10.2024.xlsx]Консолид на 01.10.2024г '!$A$9:$E$77,5,0)</f>
    </oc>
    <nc r="C77">
      <v>30208.356510000001</v>
    </nc>
  </rcc>
  <rcc rId="2500" sId="2" numFmtId="4">
    <oc r="C78">
      <f>VLOOKUP(A78,'X:\_ДЛЯ ОБМЕНА!!!\01. БЮД\Размещение на сайте\Аналитические отчеты\2024\[ГП на 01.10.2024.xlsx]Консолид на 01.10.2024г '!$A$9:$E$77,5,0)</f>
    </oc>
    <nc r="C78">
      <v>-35425.601360000001</v>
    </nc>
  </rcc>
  <rcc rId="2501" sId="2" numFmtId="4">
    <oc r="C79">
      <f>VLOOKUP(A79,'X:\_ДЛЯ ОБМЕНА!!!\01. БЮД\Размещение на сайте\Аналитические отчеты\2024\[ГП на 01.10.2024.xlsx]Консолид на 01.10.2024г '!$A$9:$E$77,5,0)</f>
    </oc>
    <nc r="C79">
      <v>51158479.78565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MJ186"/>
  <sheetViews>
    <sheetView showGridLines="0" tabSelected="1" zoomScale="80" zoomScaleNormal="80" zoomScalePageLayoutView="75" workbookViewId="0">
      <selection activeCell="I50" sqref="I50"/>
    </sheetView>
  </sheetViews>
  <sheetFormatPr defaultColWidth="9.375" defaultRowHeight="15.75" outlineLevelRow="1" outlineLevelCol="1" x14ac:dyDescent="0.25"/>
  <cols>
    <col min="1" max="1" width="31.625" style="29" customWidth="1"/>
    <col min="2" max="2" width="25.375" style="1" customWidth="1"/>
    <col min="3" max="3" width="17.5" style="87" hidden="1" customWidth="1" outlineLevel="1"/>
    <col min="4" max="4" width="20.25" style="76" hidden="1" customWidth="1" outlineLevel="1"/>
    <col min="5" max="5" width="16.875" style="110" hidden="1" customWidth="1" outlineLevel="1"/>
    <col min="6" max="6" width="15.5" style="229" hidden="1" customWidth="1" outlineLevel="1"/>
    <col min="7" max="7" width="13.875" style="229" hidden="1" customWidth="1" outlineLevel="1"/>
    <col min="8" max="8" width="17.375" style="76" customWidth="1" collapsed="1"/>
    <col min="9" max="9" width="10.875" style="229" customWidth="1"/>
    <col min="10" max="10" width="13.5" style="229" customWidth="1"/>
    <col min="11" max="11" width="16.125" style="195" customWidth="1"/>
    <col min="12" max="12" width="12.25" style="230" customWidth="1"/>
    <col min="13" max="13" width="13.625" style="229" customWidth="1"/>
    <col min="14" max="14" width="17.5" style="110" customWidth="1"/>
    <col min="15" max="15" width="17.375" style="231" customWidth="1"/>
    <col min="16" max="16" width="10" style="2" customWidth="1"/>
    <col min="17" max="17" width="9.375" style="2"/>
    <col min="18" max="18" width="10.75" style="2" customWidth="1"/>
    <col min="19" max="1019" width="9.375" style="2"/>
    <col min="1020" max="1024" width="10.5" style="28" customWidth="1"/>
    <col min="1025" max="16384" width="9.375" style="28"/>
  </cols>
  <sheetData>
    <row r="1" spans="1:1024" ht="7.5" customHeight="1" x14ac:dyDescent="0.25"/>
    <row r="2" spans="1:1024" ht="20.25" customHeight="1" x14ac:dyDescent="0.3">
      <c r="A2" s="314" t="s">
        <v>0</v>
      </c>
      <c r="B2" s="314"/>
      <c r="C2" s="314"/>
      <c r="D2" s="314"/>
      <c r="E2" s="232"/>
      <c r="F2" s="233"/>
      <c r="G2" s="233"/>
      <c r="I2" s="76"/>
      <c r="J2" s="76"/>
      <c r="K2" s="192"/>
      <c r="L2" s="76"/>
      <c r="M2" s="76"/>
      <c r="N2" s="234"/>
    </row>
    <row r="3" spans="1:1024" ht="18.75" customHeight="1" x14ac:dyDescent="0.3">
      <c r="A3" s="314" t="s">
        <v>1</v>
      </c>
      <c r="B3" s="314"/>
      <c r="C3" s="314"/>
      <c r="D3" s="314"/>
      <c r="E3" s="232"/>
      <c r="F3" s="233"/>
      <c r="G3" s="233"/>
      <c r="I3" s="76"/>
      <c r="J3" s="76"/>
      <c r="K3" s="192"/>
      <c r="L3" s="76"/>
      <c r="M3" s="76"/>
      <c r="N3" s="234"/>
    </row>
    <row r="4" spans="1:1024" s="32" customFormat="1" ht="15.75" customHeight="1" x14ac:dyDescent="0.3">
      <c r="A4" s="315" t="s">
        <v>2</v>
      </c>
      <c r="B4" s="315"/>
      <c r="C4" s="315"/>
      <c r="D4" s="315"/>
      <c r="E4" s="235"/>
      <c r="F4" s="236"/>
      <c r="G4" s="236"/>
      <c r="H4" s="237"/>
      <c r="I4" s="237"/>
      <c r="J4" s="237"/>
      <c r="K4" s="203"/>
      <c r="L4" s="237"/>
      <c r="M4" s="237"/>
      <c r="N4" s="238"/>
      <c r="O4" s="231"/>
      <c r="AMF4" s="28"/>
      <c r="AMG4" s="28"/>
      <c r="AMH4" s="28"/>
      <c r="AMI4" s="28"/>
      <c r="AMJ4" s="28"/>
    </row>
    <row r="5" spans="1:1024" s="32" customFormat="1" ht="18.75" customHeight="1" x14ac:dyDescent="0.3">
      <c r="A5" s="315" t="s">
        <v>491</v>
      </c>
      <c r="B5" s="315"/>
      <c r="C5" s="315"/>
      <c r="D5" s="315"/>
      <c r="E5" s="235"/>
      <c r="F5" s="236"/>
      <c r="G5" s="236"/>
      <c r="H5" s="237"/>
      <c r="I5" s="237"/>
      <c r="J5" s="237"/>
      <c r="K5" s="203"/>
      <c r="L5" s="237"/>
      <c r="M5" s="237"/>
      <c r="N5" s="238"/>
      <c r="O5" s="231"/>
      <c r="AMF5" s="28"/>
      <c r="AMG5" s="28"/>
      <c r="AMH5" s="28"/>
      <c r="AMI5" s="28"/>
      <c r="AMJ5" s="28"/>
    </row>
    <row r="6" spans="1:1024" x14ac:dyDescent="0.25">
      <c r="A6" s="316"/>
      <c r="B6" s="316"/>
      <c r="C6" s="316"/>
      <c r="D6" s="316"/>
      <c r="E6" s="239"/>
      <c r="F6" s="240"/>
      <c r="G6" s="240"/>
      <c r="I6" s="76"/>
      <c r="J6" s="76"/>
      <c r="K6" s="192"/>
      <c r="L6" s="76"/>
      <c r="M6" s="76"/>
      <c r="N6" s="239"/>
      <c r="O6" s="207" t="s">
        <v>3</v>
      </c>
    </row>
    <row r="7" spans="1:1024" ht="72.75" customHeight="1" x14ac:dyDescent="0.25">
      <c r="A7" s="313" t="s">
        <v>4</v>
      </c>
      <c r="B7" s="302" t="s">
        <v>5</v>
      </c>
      <c r="C7" s="303" t="s">
        <v>490</v>
      </c>
      <c r="D7" s="226" t="s">
        <v>338</v>
      </c>
      <c r="E7" s="307" t="s">
        <v>339</v>
      </c>
      <c r="F7" s="308"/>
      <c r="G7" s="309"/>
      <c r="H7" s="317" t="s">
        <v>340</v>
      </c>
      <c r="I7" s="317"/>
      <c r="J7" s="317"/>
      <c r="K7" s="303" t="s">
        <v>492</v>
      </c>
      <c r="L7" s="303"/>
      <c r="M7" s="303"/>
      <c r="N7" s="300" t="s">
        <v>6</v>
      </c>
      <c r="O7" s="301" t="s">
        <v>493</v>
      </c>
    </row>
    <row r="8" spans="1:1024" ht="78.75" customHeight="1" x14ac:dyDescent="0.25">
      <c r="A8" s="313"/>
      <c r="B8" s="313"/>
      <c r="C8" s="318"/>
      <c r="D8" s="228" t="s">
        <v>7</v>
      </c>
      <c r="E8" s="227" t="s">
        <v>7</v>
      </c>
      <c r="F8" s="228" t="s">
        <v>8</v>
      </c>
      <c r="G8" s="228" t="s">
        <v>9</v>
      </c>
      <c r="H8" s="270" t="s">
        <v>7</v>
      </c>
      <c r="I8" s="270" t="s">
        <v>8</v>
      </c>
      <c r="J8" s="270" t="s">
        <v>341</v>
      </c>
      <c r="K8" s="270" t="s">
        <v>7</v>
      </c>
      <c r="L8" s="270" t="s">
        <v>8</v>
      </c>
      <c r="M8" s="270" t="s">
        <v>9</v>
      </c>
      <c r="N8" s="300"/>
      <c r="O8" s="301"/>
    </row>
    <row r="9" spans="1:1024" s="34" customFormat="1" ht="36.75" customHeight="1" x14ac:dyDescent="0.2">
      <c r="A9" s="33" t="s">
        <v>10</v>
      </c>
      <c r="B9" s="20" t="s">
        <v>11</v>
      </c>
      <c r="C9" s="322">
        <v>14660716.194089999</v>
      </c>
      <c r="D9" s="122">
        <v>19523510.839049999</v>
      </c>
      <c r="E9" s="123">
        <v>21117007.704349998</v>
      </c>
      <c r="F9" s="138">
        <f>IFERROR(E9/$E$79,"-")</f>
        <v>0.33838384731305882</v>
      </c>
      <c r="G9" s="138">
        <f>IFERROR(E9/D9,"-")</f>
        <v>1.0816193807782135</v>
      </c>
      <c r="H9" s="326">
        <v>21502300.5</v>
      </c>
      <c r="I9" s="139">
        <f>IFERROR(H9/$H$79,"-")</f>
        <v>0.3457361493002829</v>
      </c>
      <c r="J9" s="139">
        <f>IFERROR(H9/D9,"-")</f>
        <v>1.1013541917364638</v>
      </c>
      <c r="K9" s="322">
        <f>K10+K54</f>
        <v>17493194.080900002</v>
      </c>
      <c r="L9" s="139">
        <f>IFERROR(K9/$K$79,"-")</f>
        <v>0.35809359723496642</v>
      </c>
      <c r="M9" s="346">
        <f>IFERROR(K9/H9,"-")</f>
        <v>0.8135498841577441</v>
      </c>
      <c r="N9" s="169">
        <f>K9-C9</f>
        <v>2832477.8868100028</v>
      </c>
      <c r="O9" s="170">
        <f>IFERROR(K9/C9,"-")</f>
        <v>1.1932018769964203</v>
      </c>
      <c r="AMF9" s="28"/>
      <c r="AMG9" s="28"/>
      <c r="AMH9" s="28"/>
      <c r="AMI9" s="28"/>
      <c r="AMJ9" s="28"/>
    </row>
    <row r="10" spans="1:1024" s="34" customFormat="1" ht="23.25" customHeight="1" x14ac:dyDescent="0.2">
      <c r="A10" s="33" t="s">
        <v>12</v>
      </c>
      <c r="B10" s="33"/>
      <c r="C10" s="322">
        <v>12145282.514859999</v>
      </c>
      <c r="D10" s="122">
        <f>D11+D15+D25+D29+D36+D40+D44+D49</f>
        <v>16335647.420399999</v>
      </c>
      <c r="E10" s="122">
        <f>E11+E15+E25+E29+E36+E40+E44+E49</f>
        <v>17470016.98996</v>
      </c>
      <c r="F10" s="138">
        <f t="shared" ref="F10:F73" si="0">IFERROR(E10/$E$79,"-")</f>
        <v>0.27994361911746685</v>
      </c>
      <c r="G10" s="139">
        <f t="shared" ref="G10:G73" si="1">IFERROR(E10/D10,"-")</f>
        <v>1.0694413597678043</v>
      </c>
      <c r="H10" s="122">
        <f>H11+H15+H25+H29+H36+H40+H44+H49</f>
        <v>18138118.785</v>
      </c>
      <c r="I10" s="139">
        <f t="shared" ref="I10:I73" si="2">IFERROR(H10/$H$79,"-")</f>
        <v>0.29164336831201043</v>
      </c>
      <c r="J10" s="139">
        <f t="shared" ref="J10:J73" si="3">IFERROR(H10/D10,"-")</f>
        <v>1.1103397568650428</v>
      </c>
      <c r="K10" s="122">
        <f>K11+K15+K25+K29+K36+K40+K44+K49</f>
        <v>14075287.209910002</v>
      </c>
      <c r="L10" s="139">
        <f t="shared" ref="L10:L73" si="4">IFERROR(K10/$K$79,"-")</f>
        <v>0.28812749723135017</v>
      </c>
      <c r="M10" s="346">
        <f t="shared" ref="M10:M73" si="5">IFERROR(K10/H10,"-")</f>
        <v>0.77600590098406952</v>
      </c>
      <c r="N10" s="169">
        <f t="shared" ref="N10:N41" si="6">K10-C10</f>
        <v>1930004.695050003</v>
      </c>
      <c r="O10" s="170">
        <f t="shared" ref="O10:O73" si="7">IFERROR(K10/C10,"-")</f>
        <v>1.1589098230270563</v>
      </c>
      <c r="AMF10" s="28"/>
      <c r="AMG10" s="28"/>
      <c r="AMH10" s="28"/>
      <c r="AMI10" s="28"/>
      <c r="AMJ10" s="28"/>
    </row>
    <row r="11" spans="1:1024" s="34" customFormat="1" x14ac:dyDescent="0.2">
      <c r="A11" s="35" t="s">
        <v>13</v>
      </c>
      <c r="B11" s="21" t="s">
        <v>14</v>
      </c>
      <c r="C11" s="323">
        <v>2020975.9921199998</v>
      </c>
      <c r="D11" s="120">
        <v>2491733.7620000001</v>
      </c>
      <c r="E11" s="124">
        <v>2713921.2949999999</v>
      </c>
      <c r="F11" s="140">
        <f t="shared" si="0"/>
        <v>4.3488506608716344E-2</v>
      </c>
      <c r="G11" s="140">
        <f t="shared" si="1"/>
        <v>1.0891698528905673</v>
      </c>
      <c r="H11" s="334">
        <v>2680000</v>
      </c>
      <c r="I11" s="335">
        <f t="shared" si="2"/>
        <v>4.3091802206222454E-2</v>
      </c>
      <c r="J11" s="335">
        <f t="shared" si="3"/>
        <v>1.0755563218154123</v>
      </c>
      <c r="K11" s="323">
        <v>2805099.1404800001</v>
      </c>
      <c r="L11" s="140">
        <f t="shared" si="4"/>
        <v>5.7421648509116407E-2</v>
      </c>
      <c r="M11" s="347">
        <f t="shared" si="5"/>
        <v>1.0466787837611939</v>
      </c>
      <c r="N11" s="171">
        <f t="shared" si="6"/>
        <v>784123.14836000022</v>
      </c>
      <c r="O11" s="172">
        <f t="shared" si="7"/>
        <v>1.3879923123369005</v>
      </c>
      <c r="AMF11" s="28"/>
      <c r="AMG11" s="28"/>
      <c r="AMH11" s="28"/>
      <c r="AMI11" s="28"/>
      <c r="AMJ11" s="28"/>
    </row>
    <row r="12" spans="1:1024" s="34" customFormat="1" ht="78.75" customHeight="1" x14ac:dyDescent="0.2">
      <c r="A12" s="35" t="s">
        <v>15</v>
      </c>
      <c r="B12" s="21" t="s">
        <v>16</v>
      </c>
      <c r="C12" s="323">
        <v>1979792.1610300001</v>
      </c>
      <c r="D12" s="120">
        <v>2491733.7620000001</v>
      </c>
      <c r="E12" s="124">
        <v>2655809.4046199997</v>
      </c>
      <c r="F12" s="140">
        <f t="shared" si="0"/>
        <v>4.255730814931679E-2</v>
      </c>
      <c r="G12" s="140">
        <f t="shared" si="1"/>
        <v>1.0658479830880101</v>
      </c>
      <c r="H12" s="334">
        <v>2680000</v>
      </c>
      <c r="I12" s="335">
        <f t="shared" si="2"/>
        <v>4.3091802206222454E-2</v>
      </c>
      <c r="J12" s="335">
        <f t="shared" si="3"/>
        <v>1.0755563218154123</v>
      </c>
      <c r="K12" s="323">
        <v>2754501.7209899998</v>
      </c>
      <c r="L12" s="140">
        <f t="shared" si="4"/>
        <v>5.6385896440501126E-2</v>
      </c>
      <c r="M12" s="347">
        <f t="shared" si="5"/>
        <v>1.0277991496231342</v>
      </c>
      <c r="N12" s="171">
        <f t="shared" si="6"/>
        <v>774709.55995999975</v>
      </c>
      <c r="O12" s="172">
        <f t="shared" si="7"/>
        <v>1.3913085298594938</v>
      </c>
      <c r="AMF12" s="28"/>
      <c r="AMG12" s="28"/>
      <c r="AMH12" s="28"/>
      <c r="AMI12" s="28"/>
      <c r="AMJ12" s="28"/>
    </row>
    <row r="13" spans="1:1024" s="34" customFormat="1" ht="110.25" customHeight="1" x14ac:dyDescent="0.2">
      <c r="A13" s="35" t="s">
        <v>17</v>
      </c>
      <c r="B13" s="21" t="s">
        <v>18</v>
      </c>
      <c r="C13" s="323">
        <v>1982933.3316900001</v>
      </c>
      <c r="D13" s="120">
        <v>2491733.7620000001</v>
      </c>
      <c r="E13" s="124">
        <v>2658885.5512800002</v>
      </c>
      <c r="F13" s="140">
        <f t="shared" si="0"/>
        <v>4.260660103949724E-2</v>
      </c>
      <c r="G13" s="140">
        <f t="shared" si="1"/>
        <v>1.0670825237547992</v>
      </c>
      <c r="H13" s="334">
        <v>0</v>
      </c>
      <c r="I13" s="335">
        <f t="shared" si="2"/>
        <v>0</v>
      </c>
      <c r="J13" s="335">
        <f t="shared" si="3"/>
        <v>0</v>
      </c>
      <c r="K13" s="323">
        <v>2754622.3039899999</v>
      </c>
      <c r="L13" s="140">
        <f t="shared" si="4"/>
        <v>5.6388364829066173E-2</v>
      </c>
      <c r="M13" s="347" t="str">
        <f t="shared" si="5"/>
        <v>-</v>
      </c>
      <c r="N13" s="171">
        <f t="shared" si="6"/>
        <v>771688.97229999979</v>
      </c>
      <c r="O13" s="172">
        <f t="shared" si="7"/>
        <v>1.3891653642446518</v>
      </c>
      <c r="AMF13" s="28"/>
      <c r="AMG13" s="28"/>
      <c r="AMH13" s="28"/>
      <c r="AMI13" s="28"/>
      <c r="AMJ13" s="28"/>
    </row>
    <row r="14" spans="1:1024" s="34" customFormat="1" ht="90" customHeight="1" x14ac:dyDescent="0.2">
      <c r="A14" s="35" t="s">
        <v>310</v>
      </c>
      <c r="B14" s="21" t="s">
        <v>311</v>
      </c>
      <c r="C14" s="323">
        <v>0</v>
      </c>
      <c r="D14" s="120">
        <v>0</v>
      </c>
      <c r="E14" s="125">
        <v>-2932.8916600000002</v>
      </c>
      <c r="F14" s="140">
        <f t="shared" si="0"/>
        <v>-4.6997338711902131E-5</v>
      </c>
      <c r="G14" s="140" t="str">
        <f t="shared" si="1"/>
        <v>-</v>
      </c>
      <c r="H14" s="336">
        <v>0</v>
      </c>
      <c r="I14" s="335">
        <f t="shared" si="2"/>
        <v>0</v>
      </c>
      <c r="J14" s="335" t="str">
        <f t="shared" si="3"/>
        <v>-</v>
      </c>
      <c r="K14" s="341">
        <v>-120.60899999999999</v>
      </c>
      <c r="L14" s="140">
        <f t="shared" si="4"/>
        <v>-2.4689207968068245E-6</v>
      </c>
      <c r="M14" s="347" t="str">
        <f t="shared" si="5"/>
        <v>-</v>
      </c>
      <c r="N14" s="171">
        <f t="shared" si="6"/>
        <v>-120.60899999999999</v>
      </c>
      <c r="O14" s="172" t="str">
        <f t="shared" si="7"/>
        <v>-</v>
      </c>
      <c r="AMF14" s="28"/>
      <c r="AMG14" s="28"/>
      <c r="AMH14" s="28"/>
      <c r="AMI14" s="28"/>
      <c r="AMJ14" s="28"/>
    </row>
    <row r="15" spans="1:1024" s="34" customFormat="1" x14ac:dyDescent="0.2">
      <c r="A15" s="35" t="s">
        <v>19</v>
      </c>
      <c r="B15" s="21" t="s">
        <v>20</v>
      </c>
      <c r="C15" s="119">
        <v>3834992.7246500002</v>
      </c>
      <c r="D15" s="120">
        <v>5551002.3861999996</v>
      </c>
      <c r="E15" s="125">
        <v>5754278.24768</v>
      </c>
      <c r="F15" s="141">
        <f t="shared" si="0"/>
        <v>9.2207894187522635E-2</v>
      </c>
      <c r="G15" s="140">
        <f t="shared" si="1"/>
        <v>1.0366196674649883</v>
      </c>
      <c r="H15" s="121">
        <v>6113927.7000000002</v>
      </c>
      <c r="I15" s="140">
        <f t="shared" si="2"/>
        <v>9.8306031026695731E-2</v>
      </c>
      <c r="J15" s="335">
        <f t="shared" si="3"/>
        <v>1.1014096688553863</v>
      </c>
      <c r="K15" s="119">
        <v>4368394.6217299998</v>
      </c>
      <c r="L15" s="347">
        <f t="shared" si="4"/>
        <v>8.9423014287891275E-2</v>
      </c>
      <c r="M15" s="347">
        <f t="shared" si="5"/>
        <v>0.71449890088330614</v>
      </c>
      <c r="N15" s="171">
        <f t="shared" si="6"/>
        <v>533401.89707999956</v>
      </c>
      <c r="O15" s="172">
        <f t="shared" si="7"/>
        <v>1.1390881118630232</v>
      </c>
      <c r="AMF15" s="28"/>
      <c r="AMG15" s="28"/>
      <c r="AMH15" s="28"/>
      <c r="AMI15" s="28"/>
      <c r="AMJ15" s="28"/>
    </row>
    <row r="16" spans="1:1024" s="34" customFormat="1" ht="141.75" customHeight="1" x14ac:dyDescent="0.2">
      <c r="A16" s="35" t="s">
        <v>21</v>
      </c>
      <c r="B16" s="21" t="s">
        <v>22</v>
      </c>
      <c r="C16" s="119">
        <v>5034342.0769999996</v>
      </c>
      <c r="D16" s="120">
        <v>5073669.3306</v>
      </c>
      <c r="E16" s="125">
        <v>5081693.2050100006</v>
      </c>
      <c r="F16" s="141">
        <f t="shared" si="0"/>
        <v>8.1430234891740422E-2</v>
      </c>
      <c r="G16" s="140">
        <f t="shared" si="1"/>
        <v>1.0015814736608095</v>
      </c>
      <c r="H16" s="121">
        <v>5532526.0999999996</v>
      </c>
      <c r="I16" s="140">
        <f t="shared" si="2"/>
        <v>8.8957656866404208E-2</v>
      </c>
      <c r="J16" s="335">
        <f t="shared" si="3"/>
        <v>1.0904388401176583</v>
      </c>
      <c r="K16" s="119">
        <v>3710790.23575</v>
      </c>
      <c r="L16" s="140">
        <f t="shared" si="4"/>
        <v>7.5961554988689686E-2</v>
      </c>
      <c r="M16" s="347">
        <f t="shared" si="5"/>
        <v>0.67072259012930824</v>
      </c>
      <c r="N16" s="171">
        <f t="shared" si="6"/>
        <v>-1323551.8412499996</v>
      </c>
      <c r="O16" s="172">
        <f t="shared" si="7"/>
        <v>0.73709536995970015</v>
      </c>
      <c r="AMF16" s="28"/>
      <c r="AMG16" s="28"/>
      <c r="AMH16" s="28"/>
      <c r="AMI16" s="28"/>
      <c r="AMJ16" s="28"/>
    </row>
    <row r="17" spans="1:1024" s="34" customFormat="1" ht="220.5" x14ac:dyDescent="0.2">
      <c r="A17" s="35" t="s">
        <v>23</v>
      </c>
      <c r="B17" s="21" t="s">
        <v>24</v>
      </c>
      <c r="C17" s="119">
        <v>34733.0556</v>
      </c>
      <c r="D17" s="120">
        <v>34733.0556</v>
      </c>
      <c r="E17" s="125">
        <v>33043.543399999995</v>
      </c>
      <c r="F17" s="141">
        <f t="shared" si="0"/>
        <v>5.2949743169552945E-4</v>
      </c>
      <c r="G17" s="140">
        <f t="shared" si="1"/>
        <v>0.95135722524798527</v>
      </c>
      <c r="H17" s="121">
        <v>32789</v>
      </c>
      <c r="I17" s="140">
        <f t="shared" si="2"/>
        <v>5.2721533676859255E-4</v>
      </c>
      <c r="J17" s="335">
        <f t="shared" si="3"/>
        <v>0.94402866184914636</v>
      </c>
      <c r="K17" s="119">
        <v>50692.61881</v>
      </c>
      <c r="L17" s="140">
        <f t="shared" si="4"/>
        <v>1.0377008417664505E-3</v>
      </c>
      <c r="M17" s="347">
        <f t="shared" si="5"/>
        <v>1.5460251550824973</v>
      </c>
      <c r="N17" s="171">
        <f t="shared" si="6"/>
        <v>15959.56321</v>
      </c>
      <c r="O17" s="172">
        <f t="shared" si="7"/>
        <v>1.4594920583376487</v>
      </c>
      <c r="AMF17" s="28"/>
      <c r="AMG17" s="28"/>
      <c r="AMH17" s="28"/>
      <c r="AMI17" s="28"/>
      <c r="AMJ17" s="28"/>
    </row>
    <row r="18" spans="1:1024" s="34" customFormat="1" ht="94.5" x14ac:dyDescent="0.2">
      <c r="A18" s="35" t="s">
        <v>25</v>
      </c>
      <c r="B18" s="21" t="s">
        <v>26</v>
      </c>
      <c r="C18" s="119">
        <v>92510.566299999991</v>
      </c>
      <c r="D18" s="120">
        <v>90000</v>
      </c>
      <c r="E18" s="125">
        <v>118488.60370000001</v>
      </c>
      <c r="F18" s="141">
        <f t="shared" si="0"/>
        <v>1.8986889688210442E-3</v>
      </c>
      <c r="G18" s="140">
        <f t="shared" si="1"/>
        <v>1.3165400411111112</v>
      </c>
      <c r="H18" s="121">
        <v>65578</v>
      </c>
      <c r="I18" s="140">
        <f t="shared" si="2"/>
        <v>1.0544306735371851E-3</v>
      </c>
      <c r="J18" s="335">
        <f t="shared" si="3"/>
        <v>0.72864444444444443</v>
      </c>
      <c r="K18" s="119">
        <v>90978.072750000007</v>
      </c>
      <c r="L18" s="140">
        <f t="shared" si="4"/>
        <v>1.8623623101582741E-3</v>
      </c>
      <c r="M18" s="347">
        <f t="shared" si="5"/>
        <v>1.3873261269023149</v>
      </c>
      <c r="N18" s="171">
        <f t="shared" si="6"/>
        <v>-1532.4935499999847</v>
      </c>
      <c r="O18" s="172">
        <f t="shared" si="7"/>
        <v>0.98343439445576086</v>
      </c>
      <c r="AMF18" s="28"/>
      <c r="AMG18" s="28"/>
      <c r="AMH18" s="28"/>
      <c r="AMI18" s="28"/>
      <c r="AMJ18" s="28"/>
    </row>
    <row r="19" spans="1:1024" s="34" customFormat="1" ht="173.25" x14ac:dyDescent="0.2">
      <c r="A19" s="35" t="s">
        <v>27</v>
      </c>
      <c r="B19" s="21" t="s">
        <v>28</v>
      </c>
      <c r="C19" s="119">
        <v>198975.61169999998</v>
      </c>
      <c r="D19" s="120">
        <v>247600</v>
      </c>
      <c r="E19" s="125">
        <v>322637.30008999998</v>
      </c>
      <c r="F19" s="141">
        <f t="shared" si="0"/>
        <v>5.1700152038426607E-3</v>
      </c>
      <c r="G19" s="140">
        <f t="shared" si="1"/>
        <v>1.3030585625605815</v>
      </c>
      <c r="H19" s="121">
        <v>262312</v>
      </c>
      <c r="I19" s="140">
        <f t="shared" si="2"/>
        <v>4.2177226941487404E-3</v>
      </c>
      <c r="J19" s="335">
        <f t="shared" si="3"/>
        <v>1.0594184168012923</v>
      </c>
      <c r="K19" s="119">
        <v>326426.43870999996</v>
      </c>
      <c r="L19" s="140">
        <f t="shared" si="4"/>
        <v>6.6820968846330476E-3</v>
      </c>
      <c r="M19" s="347">
        <f t="shared" si="5"/>
        <v>1.2444205324575313</v>
      </c>
      <c r="N19" s="171">
        <f t="shared" si="6"/>
        <v>127450.82700999998</v>
      </c>
      <c r="O19" s="172">
        <f t="shared" si="7"/>
        <v>1.640534917425762</v>
      </c>
      <c r="AMF19" s="28"/>
      <c r="AMG19" s="28"/>
      <c r="AMH19" s="28"/>
      <c r="AMI19" s="28"/>
      <c r="AMJ19" s="28"/>
    </row>
    <row r="20" spans="1:1024" s="34" customFormat="1" ht="220.5" x14ac:dyDescent="0.2">
      <c r="A20" s="35" t="s">
        <v>335</v>
      </c>
      <c r="B20" s="21" t="s">
        <v>334</v>
      </c>
      <c r="C20" s="119"/>
      <c r="D20" s="120">
        <v>0</v>
      </c>
      <c r="E20" s="125">
        <v>0</v>
      </c>
      <c r="F20" s="141">
        <f t="shared" si="0"/>
        <v>0</v>
      </c>
      <c r="G20" s="140" t="str">
        <f t="shared" si="1"/>
        <v>-</v>
      </c>
      <c r="H20" s="121">
        <v>0</v>
      </c>
      <c r="I20" s="140">
        <f t="shared" si="2"/>
        <v>0</v>
      </c>
      <c r="J20" s="335" t="str">
        <f t="shared" si="3"/>
        <v>-</v>
      </c>
      <c r="K20" s="119">
        <v>0</v>
      </c>
      <c r="L20" s="140">
        <f t="shared" si="4"/>
        <v>0</v>
      </c>
      <c r="M20" s="347" t="str">
        <f t="shared" si="5"/>
        <v>-</v>
      </c>
      <c r="N20" s="171">
        <f t="shared" si="6"/>
        <v>0</v>
      </c>
      <c r="O20" s="172" t="str">
        <f t="shared" si="7"/>
        <v>-</v>
      </c>
      <c r="AMF20" s="28"/>
      <c r="AMG20" s="28"/>
      <c r="AMH20" s="28"/>
      <c r="AMI20" s="28"/>
      <c r="AMJ20" s="28"/>
    </row>
    <row r="21" spans="1:1024" s="34" customFormat="1" ht="189" x14ac:dyDescent="0.2">
      <c r="A21" s="35" t="s">
        <v>321</v>
      </c>
      <c r="B21" s="21" t="s">
        <v>322</v>
      </c>
      <c r="C21" s="119">
        <v>198132.74530000001</v>
      </c>
      <c r="D21" s="120">
        <v>50000</v>
      </c>
      <c r="E21" s="121">
        <v>91279.253660000002</v>
      </c>
      <c r="F21" s="141">
        <f t="shared" si="0"/>
        <v>1.4626800096764067E-3</v>
      </c>
      <c r="G21" s="140">
        <f t="shared" si="1"/>
        <v>1.8255850732000001</v>
      </c>
      <c r="H21" s="121">
        <v>65578</v>
      </c>
      <c r="I21" s="140">
        <f t="shared" si="2"/>
        <v>1.0544306735371851E-3</v>
      </c>
      <c r="J21" s="335">
        <f t="shared" si="3"/>
        <v>1.3115600000000001</v>
      </c>
      <c r="K21" s="119">
        <v>71258.091509999998</v>
      </c>
      <c r="L21" s="140">
        <f t="shared" si="4"/>
        <v>1.4586853723171805E-3</v>
      </c>
      <c r="M21" s="347">
        <f t="shared" si="5"/>
        <v>1.0866158088078319</v>
      </c>
      <c r="N21" s="171">
        <f t="shared" si="6"/>
        <v>-126874.65379000001</v>
      </c>
      <c r="O21" s="172">
        <f t="shared" si="7"/>
        <v>0.35964823180593153</v>
      </c>
      <c r="AMF21" s="28"/>
      <c r="AMG21" s="28"/>
      <c r="AMH21" s="28"/>
      <c r="AMI21" s="28"/>
      <c r="AMJ21" s="28"/>
    </row>
    <row r="22" spans="1:1024" s="34" customFormat="1" ht="204.75" x14ac:dyDescent="0.2">
      <c r="A22" s="35" t="s">
        <v>323</v>
      </c>
      <c r="B22" s="21" t="s">
        <v>324</v>
      </c>
      <c r="C22" s="119">
        <v>0</v>
      </c>
      <c r="D22" s="120">
        <v>0</v>
      </c>
      <c r="E22" s="121">
        <v>910</v>
      </c>
      <c r="F22" s="141">
        <f t="shared" si="0"/>
        <v>1.4582051840207059E-5</v>
      </c>
      <c r="G22" s="140" t="str">
        <f t="shared" si="1"/>
        <v>-</v>
      </c>
      <c r="H22" s="121">
        <v>0</v>
      </c>
      <c r="I22" s="140">
        <f t="shared" si="2"/>
        <v>0</v>
      </c>
      <c r="J22" s="335" t="str">
        <f t="shared" si="3"/>
        <v>-</v>
      </c>
      <c r="K22" s="119">
        <v>455</v>
      </c>
      <c r="L22" s="140">
        <f t="shared" si="4"/>
        <v>9.3140558544313054E-6</v>
      </c>
      <c r="M22" s="347" t="str">
        <f t="shared" si="5"/>
        <v>-</v>
      </c>
      <c r="N22" s="171">
        <f t="shared" si="6"/>
        <v>455</v>
      </c>
      <c r="O22" s="172" t="str">
        <f t="shared" si="7"/>
        <v>-</v>
      </c>
      <c r="AMF22" s="28"/>
      <c r="AMG22" s="28"/>
      <c r="AMH22" s="28"/>
      <c r="AMI22" s="28"/>
      <c r="AMJ22" s="28"/>
    </row>
    <row r="23" spans="1:1024" s="34" customFormat="1" ht="220.5" x14ac:dyDescent="0.2">
      <c r="A23" s="35" t="s">
        <v>326</v>
      </c>
      <c r="B23" s="21" t="s">
        <v>327</v>
      </c>
      <c r="C23" s="119">
        <v>0</v>
      </c>
      <c r="D23" s="120">
        <v>0</v>
      </c>
      <c r="E23" s="121">
        <v>0</v>
      </c>
      <c r="F23" s="141">
        <f t="shared" si="0"/>
        <v>0</v>
      </c>
      <c r="G23" s="140" t="str">
        <f t="shared" si="1"/>
        <v>-</v>
      </c>
      <c r="H23" s="121">
        <v>0</v>
      </c>
      <c r="I23" s="140">
        <f t="shared" si="2"/>
        <v>0</v>
      </c>
      <c r="J23" s="335" t="str">
        <f t="shared" si="3"/>
        <v>-</v>
      </c>
      <c r="K23" s="119">
        <v>0</v>
      </c>
      <c r="L23" s="140">
        <f t="shared" si="4"/>
        <v>0</v>
      </c>
      <c r="M23" s="347" t="str">
        <f t="shared" si="5"/>
        <v>-</v>
      </c>
      <c r="N23" s="171">
        <f t="shared" si="6"/>
        <v>0</v>
      </c>
      <c r="O23" s="172" t="str">
        <f t="shared" si="7"/>
        <v>-</v>
      </c>
      <c r="AMF23" s="28"/>
      <c r="AMG23" s="28"/>
      <c r="AMH23" s="28"/>
      <c r="AMI23" s="28"/>
      <c r="AMJ23" s="28"/>
    </row>
    <row r="24" spans="1:1024" s="34" customFormat="1" ht="204.75" x14ac:dyDescent="0.2">
      <c r="A24" s="35" t="s">
        <v>328</v>
      </c>
      <c r="B24" s="21" t="s">
        <v>329</v>
      </c>
      <c r="C24" s="119">
        <v>0</v>
      </c>
      <c r="D24" s="120">
        <v>0</v>
      </c>
      <c r="E24" s="121">
        <v>2183</v>
      </c>
      <c r="F24" s="141">
        <f t="shared" si="0"/>
        <v>3.4980900183705504E-5</v>
      </c>
      <c r="G24" s="140" t="str">
        <f t="shared" si="1"/>
        <v>-</v>
      </c>
      <c r="H24" s="121">
        <v>0</v>
      </c>
      <c r="I24" s="140">
        <f t="shared" si="2"/>
        <v>0</v>
      </c>
      <c r="J24" s="335" t="str">
        <f t="shared" si="3"/>
        <v>-</v>
      </c>
      <c r="K24" s="119">
        <v>2651.3249999999998</v>
      </c>
      <c r="L24" s="140">
        <f t="shared" si="4"/>
        <v>5.4273822281868301E-5</v>
      </c>
      <c r="M24" s="347" t="str">
        <f t="shared" si="5"/>
        <v>-</v>
      </c>
      <c r="N24" s="171">
        <f t="shared" si="6"/>
        <v>2651.3249999999998</v>
      </c>
      <c r="O24" s="172" t="str">
        <f t="shared" si="7"/>
        <v>-</v>
      </c>
      <c r="AMF24" s="28"/>
      <c r="AMG24" s="28"/>
      <c r="AMH24" s="28"/>
      <c r="AMI24" s="28"/>
      <c r="AMJ24" s="28"/>
    </row>
    <row r="25" spans="1:1024" s="34" customFormat="1" ht="78.75" customHeight="1" x14ac:dyDescent="0.2">
      <c r="A25" s="36" t="s">
        <v>29</v>
      </c>
      <c r="B25" s="21" t="s">
        <v>30</v>
      </c>
      <c r="C25" s="119">
        <v>3095261.89157</v>
      </c>
      <c r="D25" s="120">
        <v>4207312.9730000002</v>
      </c>
      <c r="E25" s="125">
        <v>4693294.4951200001</v>
      </c>
      <c r="F25" s="141">
        <f t="shared" si="0"/>
        <v>7.5206443548569521E-2</v>
      </c>
      <c r="G25" s="140">
        <f t="shared" si="1"/>
        <v>1.1155087642014598</v>
      </c>
      <c r="H25" s="121">
        <v>4816902.4850000003</v>
      </c>
      <c r="I25" s="140">
        <f t="shared" si="2"/>
        <v>7.7451122809806497E-2</v>
      </c>
      <c r="J25" s="335">
        <f t="shared" si="3"/>
        <v>1.1448880831808754</v>
      </c>
      <c r="K25" s="119">
        <v>3372463.8114200002</v>
      </c>
      <c r="L25" s="347">
        <f t="shared" si="4"/>
        <v>6.9035860014536626E-2</v>
      </c>
      <c r="M25" s="347">
        <f t="shared" si="5"/>
        <v>0.70013121957979596</v>
      </c>
      <c r="N25" s="171">
        <f t="shared" si="6"/>
        <v>277201.91985000018</v>
      </c>
      <c r="O25" s="172">
        <f t="shared" si="7"/>
        <v>1.089556854818962</v>
      </c>
      <c r="AMF25" s="28"/>
      <c r="AMG25" s="28"/>
      <c r="AMH25" s="28"/>
      <c r="AMI25" s="28"/>
      <c r="AMJ25" s="28"/>
    </row>
    <row r="26" spans="1:1024" s="34" customFormat="1" ht="78.75" customHeight="1" x14ac:dyDescent="0.2">
      <c r="A26" s="36" t="s">
        <v>31</v>
      </c>
      <c r="B26" s="21" t="s">
        <v>32</v>
      </c>
      <c r="C26" s="119">
        <v>3095261.89157</v>
      </c>
      <c r="D26" s="120">
        <v>4207312.9730000002</v>
      </c>
      <c r="E26" s="125">
        <v>4693294.4951200001</v>
      </c>
      <c r="F26" s="141">
        <f t="shared" si="0"/>
        <v>7.5206443548569521E-2</v>
      </c>
      <c r="G26" s="140">
        <f t="shared" si="1"/>
        <v>1.1155087642014598</v>
      </c>
      <c r="H26" s="121">
        <v>4816902.4850000003</v>
      </c>
      <c r="I26" s="140">
        <f t="shared" si="2"/>
        <v>7.7451122809806497E-2</v>
      </c>
      <c r="J26" s="335">
        <f t="shared" si="3"/>
        <v>1.1448880831808754</v>
      </c>
      <c r="K26" s="119">
        <v>3372463.8114200002</v>
      </c>
      <c r="L26" s="347">
        <f t="shared" si="4"/>
        <v>6.9035860014536626E-2</v>
      </c>
      <c r="M26" s="347">
        <f t="shared" si="5"/>
        <v>0.70013121957979596</v>
      </c>
      <c r="N26" s="171">
        <f t="shared" si="6"/>
        <v>277201.91985000018</v>
      </c>
      <c r="O26" s="172">
        <f t="shared" si="7"/>
        <v>1.089556854818962</v>
      </c>
      <c r="AMF26" s="28"/>
      <c r="AMG26" s="28"/>
      <c r="AMH26" s="28"/>
      <c r="AMI26" s="28"/>
      <c r="AMJ26" s="28"/>
    </row>
    <row r="27" spans="1:1024" s="34" customFormat="1" ht="30.75" customHeight="1" outlineLevel="1" x14ac:dyDescent="0.2">
      <c r="A27" s="37" t="s">
        <v>33</v>
      </c>
      <c r="B27" s="22" t="s">
        <v>34</v>
      </c>
      <c r="C27" s="324">
        <v>929420.45044000028</v>
      </c>
      <c r="D27" s="126">
        <f>D26-D28</f>
        <v>1021400.5170000005</v>
      </c>
      <c r="E27" s="126">
        <f>E26-E28</f>
        <v>1444224.3624500004</v>
      </c>
      <c r="F27" s="142">
        <f t="shared" si="0"/>
        <v>2.3142587386962524E-2</v>
      </c>
      <c r="G27" s="143">
        <f t="shared" si="1"/>
        <v>1.4139647850305521</v>
      </c>
      <c r="H27" s="324">
        <f>H26-H28</f>
        <v>1121559.3850000002</v>
      </c>
      <c r="I27" s="144">
        <f t="shared" si="2"/>
        <v>1.8033587754086755E-2</v>
      </c>
      <c r="J27" s="144">
        <f t="shared" si="3"/>
        <v>1.0980603263195723</v>
      </c>
      <c r="K27" s="324">
        <f>K26-K28</f>
        <v>642164.66622000001</v>
      </c>
      <c r="L27" s="144">
        <f t="shared" si="4"/>
        <v>1.3145401250363332E-2</v>
      </c>
      <c r="M27" s="348">
        <f t="shared" si="5"/>
        <v>0.57256412349489627</v>
      </c>
      <c r="N27" s="173">
        <f t="shared" si="6"/>
        <v>-287255.78422000026</v>
      </c>
      <c r="O27" s="144">
        <f t="shared" si="7"/>
        <v>0.69093020915990233</v>
      </c>
      <c r="AMF27" s="28"/>
      <c r="AMG27" s="28"/>
      <c r="AMH27" s="28"/>
      <c r="AMI27" s="28"/>
      <c r="AMJ27" s="28"/>
    </row>
    <row r="28" spans="1:1024" s="34" customFormat="1" ht="31.5" outlineLevel="1" x14ac:dyDescent="0.2">
      <c r="A28" s="37" t="s">
        <v>488</v>
      </c>
      <c r="B28" s="22" t="s">
        <v>35</v>
      </c>
      <c r="C28" s="324">
        <v>2165841.4411299997</v>
      </c>
      <c r="D28" s="126">
        <v>3185912.4559999998</v>
      </c>
      <c r="E28" s="127">
        <v>3249070.1326699997</v>
      </c>
      <c r="F28" s="142">
        <f t="shared" si="0"/>
        <v>5.2063856161606997E-2</v>
      </c>
      <c r="G28" s="143">
        <f t="shared" si="1"/>
        <v>1.0198240464991608</v>
      </c>
      <c r="H28" s="324">
        <v>3695343.1</v>
      </c>
      <c r="I28" s="144">
        <f t="shared" si="2"/>
        <v>5.9417535055719749E-2</v>
      </c>
      <c r="J28" s="144">
        <f t="shared" si="3"/>
        <v>1.159901017694505</v>
      </c>
      <c r="K28" s="324">
        <v>2730299.1452000001</v>
      </c>
      <c r="L28" s="144">
        <f t="shared" si="4"/>
        <v>5.5890458764173298E-2</v>
      </c>
      <c r="M28" s="348">
        <f t="shared" si="5"/>
        <v>0.73884861873854146</v>
      </c>
      <c r="N28" s="173">
        <f t="shared" si="6"/>
        <v>564457.70407000044</v>
      </c>
      <c r="O28" s="144">
        <f t="shared" si="7"/>
        <v>1.2606182028613793</v>
      </c>
      <c r="AMF28" s="28"/>
      <c r="AMG28" s="28"/>
      <c r="AMH28" s="28"/>
      <c r="AMI28" s="28"/>
      <c r="AMJ28" s="28"/>
    </row>
    <row r="29" spans="1:1024" s="34" customFormat="1" x14ac:dyDescent="0.2">
      <c r="A29" s="36" t="s">
        <v>36</v>
      </c>
      <c r="B29" s="21" t="s">
        <v>37</v>
      </c>
      <c r="C29" s="119">
        <v>1540492.1778699998</v>
      </c>
      <c r="D29" s="120">
        <v>1731611.9</v>
      </c>
      <c r="E29" s="124">
        <v>1972276.3251</v>
      </c>
      <c r="F29" s="141">
        <f t="shared" si="0"/>
        <v>3.1604214962440959E-2</v>
      </c>
      <c r="G29" s="140">
        <f t="shared" si="1"/>
        <v>1.1389828893529781</v>
      </c>
      <c r="H29" s="328">
        <v>2094000</v>
      </c>
      <c r="I29" s="140">
        <f t="shared" si="2"/>
        <v>3.3669490231279783E-2</v>
      </c>
      <c r="J29" s="140">
        <f t="shared" si="3"/>
        <v>1.2092778988178587</v>
      </c>
      <c r="K29" s="119">
        <v>1820621.3436400001</v>
      </c>
      <c r="L29" s="347">
        <f t="shared" si="4"/>
        <v>3.7268942603148864E-2</v>
      </c>
      <c r="M29" s="347">
        <f t="shared" si="5"/>
        <v>0.86944667795606501</v>
      </c>
      <c r="N29" s="171">
        <f t="shared" si="6"/>
        <v>280129.16577000031</v>
      </c>
      <c r="O29" s="172">
        <f t="shared" si="7"/>
        <v>1.1818439390957038</v>
      </c>
      <c r="AMF29" s="28"/>
      <c r="AMG29" s="28"/>
      <c r="AMH29" s="28"/>
      <c r="AMI29" s="28"/>
      <c r="AMJ29" s="28"/>
    </row>
    <row r="30" spans="1:1024" s="34" customFormat="1" ht="47.25" x14ac:dyDescent="0.2">
      <c r="A30" s="36" t="s">
        <v>38</v>
      </c>
      <c r="B30" s="21" t="s">
        <v>39</v>
      </c>
      <c r="C30" s="119">
        <v>1466721.3687100001</v>
      </c>
      <c r="D30" s="120">
        <v>1651611.9</v>
      </c>
      <c r="E30" s="124">
        <v>1865568.3568</v>
      </c>
      <c r="F30" s="140">
        <f t="shared" si="0"/>
        <v>2.989430163770055E-2</v>
      </c>
      <c r="G30" s="140">
        <f t="shared" si="1"/>
        <v>1.1295440271410009</v>
      </c>
      <c r="H30" s="328">
        <v>1998000</v>
      </c>
      <c r="I30" s="140">
        <f t="shared" si="2"/>
        <v>3.2125903286579278E-2</v>
      </c>
      <c r="J30" s="140">
        <f t="shared" si="3"/>
        <v>1.2097272973148232</v>
      </c>
      <c r="K30" s="119">
        <v>1680090.2843199999</v>
      </c>
      <c r="L30" s="347">
        <f t="shared" si="4"/>
        <v>3.4392208238777693E-2</v>
      </c>
      <c r="M30" s="347">
        <f t="shared" si="5"/>
        <v>0.84088602818818814</v>
      </c>
      <c r="N30" s="171">
        <f t="shared" si="6"/>
        <v>213368.91560999979</v>
      </c>
      <c r="O30" s="172">
        <f t="shared" si="7"/>
        <v>1.1454733803992101</v>
      </c>
      <c r="AMF30" s="28"/>
      <c r="AMG30" s="28"/>
      <c r="AMH30" s="28"/>
      <c r="AMI30" s="28"/>
      <c r="AMJ30" s="28"/>
    </row>
    <row r="31" spans="1:1024" s="34" customFormat="1" ht="63" x14ac:dyDescent="0.2">
      <c r="A31" s="36" t="s">
        <v>40</v>
      </c>
      <c r="B31" s="21" t="s">
        <v>41</v>
      </c>
      <c r="C31" s="120">
        <v>685217.87474</v>
      </c>
      <c r="D31" s="120">
        <v>749728.83</v>
      </c>
      <c r="E31" s="124">
        <v>915327.67194000003</v>
      </c>
      <c r="F31" s="140">
        <f t="shared" si="0"/>
        <v>1.4667423695610023E-2</v>
      </c>
      <c r="G31" s="140">
        <f t="shared" si="1"/>
        <v>1.2208783166841803</v>
      </c>
      <c r="H31" s="328">
        <v>995615.45</v>
      </c>
      <c r="I31" s="140">
        <f t="shared" si="2"/>
        <v>1.6008531360022074E-2</v>
      </c>
      <c r="J31" s="140">
        <f t="shared" si="3"/>
        <v>1.3279674065621834</v>
      </c>
      <c r="K31" s="119">
        <v>844359.0324299999</v>
      </c>
      <c r="L31" s="347">
        <f t="shared" si="4"/>
        <v>1.7284411404937566E-2</v>
      </c>
      <c r="M31" s="347">
        <f t="shared" si="5"/>
        <v>0.84807747050329518</v>
      </c>
      <c r="N31" s="171">
        <f t="shared" si="6"/>
        <v>159141.15768999991</v>
      </c>
      <c r="O31" s="172">
        <f t="shared" si="7"/>
        <v>1.2322489875944709</v>
      </c>
      <c r="AMF31" s="28"/>
      <c r="AMG31" s="28"/>
      <c r="AMH31" s="28"/>
      <c r="AMI31" s="28"/>
      <c r="AMJ31" s="28"/>
    </row>
    <row r="32" spans="1:1024" s="34" customFormat="1" ht="94.5" x14ac:dyDescent="0.2">
      <c r="A32" s="36" t="s">
        <v>42</v>
      </c>
      <c r="B32" s="21" t="s">
        <v>43</v>
      </c>
      <c r="C32" s="120">
        <v>781471.47139999992</v>
      </c>
      <c r="D32" s="120">
        <v>901883.07</v>
      </c>
      <c r="E32" s="124">
        <v>950208.66229000001</v>
      </c>
      <c r="F32" s="140">
        <f t="shared" si="0"/>
        <v>1.5226364804974267E-2</v>
      </c>
      <c r="G32" s="140">
        <f t="shared" si="1"/>
        <v>1.0535829908526835</v>
      </c>
      <c r="H32" s="328">
        <v>1002384.55</v>
      </c>
      <c r="I32" s="140">
        <f t="shared" si="2"/>
        <v>1.6117371926557201E-2</v>
      </c>
      <c r="J32" s="140">
        <f t="shared" si="3"/>
        <v>1.1114351553356026</v>
      </c>
      <c r="K32" s="119">
        <v>835717.43747</v>
      </c>
      <c r="L32" s="347">
        <f t="shared" si="4"/>
        <v>1.7107514046412708E-2</v>
      </c>
      <c r="M32" s="347">
        <f t="shared" si="5"/>
        <v>0.83372936810528453</v>
      </c>
      <c r="N32" s="171">
        <f t="shared" si="6"/>
        <v>54245.966070000082</v>
      </c>
      <c r="O32" s="172">
        <f t="shared" si="7"/>
        <v>1.0694151585250051</v>
      </c>
      <c r="AMF32" s="28"/>
      <c r="AMG32" s="28"/>
      <c r="AMH32" s="28"/>
      <c r="AMI32" s="28"/>
      <c r="AMJ32" s="28"/>
    </row>
    <row r="33" spans="1:1024" s="34" customFormat="1" ht="78.75" x14ac:dyDescent="0.2">
      <c r="A33" s="36" t="s">
        <v>44</v>
      </c>
      <c r="B33" s="21" t="s">
        <v>45</v>
      </c>
      <c r="C33" s="120">
        <v>32.022570000000002</v>
      </c>
      <c r="D33" s="120">
        <v>0</v>
      </c>
      <c r="E33" s="124">
        <v>32.022570000000002</v>
      </c>
      <c r="F33" s="140">
        <f t="shared" si="0"/>
        <v>5.1313711626006524E-7</v>
      </c>
      <c r="G33" s="140" t="str">
        <f t="shared" si="1"/>
        <v>-</v>
      </c>
      <c r="H33" s="328">
        <v>0</v>
      </c>
      <c r="I33" s="140">
        <f t="shared" si="2"/>
        <v>0</v>
      </c>
      <c r="J33" s="140" t="str">
        <f t="shared" si="3"/>
        <v>-</v>
      </c>
      <c r="K33" s="119">
        <v>13.81442</v>
      </c>
      <c r="L33" s="347">
        <f t="shared" si="4"/>
        <v>2.8278742742103937E-7</v>
      </c>
      <c r="M33" s="347" t="str">
        <f t="shared" si="5"/>
        <v>-</v>
      </c>
      <c r="N33" s="171">
        <f t="shared" si="6"/>
        <v>-18.208150000000003</v>
      </c>
      <c r="O33" s="172">
        <f t="shared" si="7"/>
        <v>0.43139635575782953</v>
      </c>
      <c r="AMF33" s="28"/>
      <c r="AMG33" s="28"/>
      <c r="AMH33" s="28"/>
      <c r="AMI33" s="28"/>
      <c r="AMJ33" s="28"/>
    </row>
    <row r="34" spans="1:1024" s="34" customFormat="1" ht="31.5" x14ac:dyDescent="0.2">
      <c r="A34" s="36" t="s">
        <v>46</v>
      </c>
      <c r="B34" s="21" t="s">
        <v>312</v>
      </c>
      <c r="C34" s="119">
        <v>0</v>
      </c>
      <c r="D34" s="120">
        <v>0</v>
      </c>
      <c r="E34" s="124">
        <v>0</v>
      </c>
      <c r="F34" s="140">
        <f t="shared" si="0"/>
        <v>0</v>
      </c>
      <c r="G34" s="140" t="str">
        <f t="shared" si="1"/>
        <v>-</v>
      </c>
      <c r="H34" s="328">
        <v>0</v>
      </c>
      <c r="I34" s="140">
        <f t="shared" si="2"/>
        <v>0</v>
      </c>
      <c r="J34" s="140" t="str">
        <f t="shared" si="3"/>
        <v>-</v>
      </c>
      <c r="K34" s="119">
        <v>0</v>
      </c>
      <c r="L34" s="347">
        <f t="shared" si="4"/>
        <v>0</v>
      </c>
      <c r="M34" s="347" t="str">
        <f t="shared" si="5"/>
        <v>-</v>
      </c>
      <c r="N34" s="171">
        <f t="shared" si="6"/>
        <v>0</v>
      </c>
      <c r="O34" s="172" t="str">
        <f t="shared" si="7"/>
        <v>-</v>
      </c>
      <c r="AMF34" s="28"/>
      <c r="AMG34" s="28"/>
      <c r="AMH34" s="28"/>
      <c r="AMI34" s="28"/>
      <c r="AMJ34" s="28"/>
    </row>
    <row r="35" spans="1:1024" s="34" customFormat="1" ht="31.5" x14ac:dyDescent="0.2">
      <c r="A35" s="36" t="s">
        <v>47</v>
      </c>
      <c r="B35" s="21" t="s">
        <v>307</v>
      </c>
      <c r="C35" s="119">
        <v>73770.80915999999</v>
      </c>
      <c r="D35" s="120">
        <v>80000</v>
      </c>
      <c r="E35" s="124">
        <v>106707.96829999999</v>
      </c>
      <c r="F35" s="140">
        <f t="shared" si="0"/>
        <v>1.7099133247404081E-3</v>
      </c>
      <c r="G35" s="140">
        <f t="shared" si="1"/>
        <v>1.3338496037499998</v>
      </c>
      <c r="H35" s="328">
        <v>96000</v>
      </c>
      <c r="I35" s="140">
        <f t="shared" si="2"/>
        <v>1.5435869447005058E-3</v>
      </c>
      <c r="J35" s="140">
        <f t="shared" si="3"/>
        <v>1.2</v>
      </c>
      <c r="K35" s="119">
        <v>140005.39222000001</v>
      </c>
      <c r="L35" s="347">
        <f t="shared" si="4"/>
        <v>2.865973721008005E-3</v>
      </c>
      <c r="M35" s="347">
        <f t="shared" si="5"/>
        <v>1.4583895022916669</v>
      </c>
      <c r="N35" s="171">
        <f t="shared" si="6"/>
        <v>66234.583060000019</v>
      </c>
      <c r="O35" s="172">
        <f t="shared" si="7"/>
        <v>1.8978427078974449</v>
      </c>
      <c r="AMF35" s="28"/>
      <c r="AMG35" s="28"/>
      <c r="AMH35" s="28"/>
      <c r="AMI35" s="28"/>
      <c r="AMJ35" s="28"/>
    </row>
    <row r="36" spans="1:1024" s="34" customFormat="1" x14ac:dyDescent="0.2">
      <c r="A36" s="36" t="s">
        <v>48</v>
      </c>
      <c r="B36" s="21" t="s">
        <v>49</v>
      </c>
      <c r="C36" s="119">
        <v>1576295.7771000001</v>
      </c>
      <c r="D36" s="120">
        <v>2265650.5392</v>
      </c>
      <c r="E36" s="124">
        <v>2224041.6383699998</v>
      </c>
      <c r="F36" s="140">
        <f t="shared" si="0"/>
        <v>3.5638560951088326E-2</v>
      </c>
      <c r="G36" s="140">
        <f t="shared" si="1"/>
        <v>0.98163489906757984</v>
      </c>
      <c r="H36" s="328">
        <v>2336032</v>
      </c>
      <c r="I36" s="140">
        <f t="shared" si="2"/>
        <v>3.756113018336054E-2</v>
      </c>
      <c r="J36" s="140">
        <f t="shared" si="3"/>
        <v>1.0310645704543877</v>
      </c>
      <c r="K36" s="119">
        <v>1626383.3978299999</v>
      </c>
      <c r="L36" s="347">
        <f t="shared" si="4"/>
        <v>3.3292803973864589E-2</v>
      </c>
      <c r="M36" s="347">
        <f t="shared" si="5"/>
        <v>0.69621623241034369</v>
      </c>
      <c r="N36" s="171">
        <f t="shared" si="6"/>
        <v>50087.62072999985</v>
      </c>
      <c r="O36" s="172">
        <f t="shared" si="7"/>
        <v>1.0317755217375186</v>
      </c>
      <c r="AMF36" s="28"/>
      <c r="AMG36" s="28"/>
      <c r="AMH36" s="28"/>
      <c r="AMI36" s="28"/>
      <c r="AMJ36" s="28"/>
    </row>
    <row r="37" spans="1:1024" s="34" customFormat="1" x14ac:dyDescent="0.2">
      <c r="A37" s="36" t="s">
        <v>50</v>
      </c>
      <c r="B37" s="21" t="s">
        <v>51</v>
      </c>
      <c r="C37" s="119">
        <v>1300897.02318</v>
      </c>
      <c r="D37" s="120">
        <v>1840389.7</v>
      </c>
      <c r="E37" s="124">
        <v>1731247.0906800001</v>
      </c>
      <c r="F37" s="140">
        <f t="shared" si="0"/>
        <v>2.7741906400553202E-2</v>
      </c>
      <c r="G37" s="140">
        <f t="shared" si="1"/>
        <v>0.94069592471637942</v>
      </c>
      <c r="H37" s="328">
        <v>1868788</v>
      </c>
      <c r="I37" s="140">
        <f t="shared" si="2"/>
        <v>3.0048299575135093E-2</v>
      </c>
      <c r="J37" s="140">
        <f t="shared" si="3"/>
        <v>1.0154305905971981</v>
      </c>
      <c r="K37" s="119">
        <v>1365177.6854600001</v>
      </c>
      <c r="L37" s="347">
        <f t="shared" si="4"/>
        <v>2.7945804865049873E-2</v>
      </c>
      <c r="M37" s="347">
        <f t="shared" si="5"/>
        <v>0.73051501050948531</v>
      </c>
      <c r="N37" s="171">
        <f t="shared" si="6"/>
        <v>64280.662280000048</v>
      </c>
      <c r="O37" s="172">
        <f t="shared" si="7"/>
        <v>1.0494125677395034</v>
      </c>
      <c r="AMF37" s="28"/>
      <c r="AMG37" s="28"/>
      <c r="AMH37" s="28"/>
      <c r="AMI37" s="28"/>
      <c r="AMJ37" s="28"/>
    </row>
    <row r="38" spans="1:1024" s="34" customFormat="1" x14ac:dyDescent="0.2">
      <c r="A38" s="36" t="s">
        <v>52</v>
      </c>
      <c r="B38" s="21" t="s">
        <v>53</v>
      </c>
      <c r="C38" s="119">
        <v>270995.75391999999</v>
      </c>
      <c r="D38" s="120">
        <v>419830.83919999999</v>
      </c>
      <c r="E38" s="124">
        <v>487040.54768999998</v>
      </c>
      <c r="F38" s="140">
        <f t="shared" si="0"/>
        <v>7.804451115053207E-3</v>
      </c>
      <c r="G38" s="140">
        <f t="shared" si="1"/>
        <v>1.1600875929411714</v>
      </c>
      <c r="H38" s="328">
        <v>461814</v>
      </c>
      <c r="I38" s="140">
        <f t="shared" si="2"/>
        <v>7.4255214716658271E-3</v>
      </c>
      <c r="J38" s="140">
        <f t="shared" si="3"/>
        <v>1.1000001831213737</v>
      </c>
      <c r="K38" s="119">
        <v>257516.71236999999</v>
      </c>
      <c r="L38" s="347">
        <f t="shared" si="4"/>
        <v>5.271483609810332E-3</v>
      </c>
      <c r="M38" s="347">
        <f t="shared" si="5"/>
        <v>0.55761997767499472</v>
      </c>
      <c r="N38" s="171">
        <f t="shared" si="6"/>
        <v>-13479.041549999994</v>
      </c>
      <c r="O38" s="172">
        <f t="shared" si="7"/>
        <v>0.95026105997963672</v>
      </c>
      <c r="AMF38" s="28"/>
      <c r="AMG38" s="28"/>
      <c r="AMH38" s="28"/>
      <c r="AMI38" s="28"/>
      <c r="AMJ38" s="28"/>
    </row>
    <row r="39" spans="1:1024" s="34" customFormat="1" x14ac:dyDescent="0.2">
      <c r="A39" s="36" t="s">
        <v>54</v>
      </c>
      <c r="B39" s="21" t="s">
        <v>55</v>
      </c>
      <c r="C39" s="119">
        <v>4403</v>
      </c>
      <c r="D39" s="120">
        <v>5430</v>
      </c>
      <c r="E39" s="124">
        <v>5754</v>
      </c>
      <c r="F39" s="140">
        <f t="shared" si="0"/>
        <v>9.2203435481924635E-5</v>
      </c>
      <c r="G39" s="140">
        <f t="shared" si="1"/>
        <v>1.0596685082872928</v>
      </c>
      <c r="H39" s="328">
        <v>5430</v>
      </c>
      <c r="I39" s="140">
        <f t="shared" si="2"/>
        <v>8.7309136559622362E-5</v>
      </c>
      <c r="J39" s="140">
        <f t="shared" si="3"/>
        <v>1</v>
      </c>
      <c r="K39" s="119">
        <v>3689</v>
      </c>
      <c r="L39" s="347">
        <f t="shared" si="4"/>
        <v>7.5515499004389199E-5</v>
      </c>
      <c r="M39" s="347">
        <f t="shared" si="5"/>
        <v>0.67937384898710862</v>
      </c>
      <c r="N39" s="171">
        <f t="shared" si="6"/>
        <v>-714</v>
      </c>
      <c r="O39" s="172">
        <f t="shared" si="7"/>
        <v>0.83783783783783783</v>
      </c>
      <c r="AMF39" s="28"/>
      <c r="AMG39" s="28"/>
      <c r="AMH39" s="28"/>
      <c r="AMI39" s="28"/>
      <c r="AMJ39" s="28"/>
    </row>
    <row r="40" spans="1:1024" s="34" customFormat="1" ht="47.25" x14ac:dyDescent="0.2">
      <c r="A40" s="36" t="s">
        <v>56</v>
      </c>
      <c r="B40" s="21" t="s">
        <v>57</v>
      </c>
      <c r="C40" s="119">
        <v>16148.79514</v>
      </c>
      <c r="D40" s="120">
        <v>15746</v>
      </c>
      <c r="E40" s="124">
        <v>23335.74582</v>
      </c>
      <c r="F40" s="140">
        <f t="shared" si="0"/>
        <v>3.7393742338146728E-4</v>
      </c>
      <c r="G40" s="140">
        <f t="shared" si="1"/>
        <v>1.4820110389940302</v>
      </c>
      <c r="H40" s="328">
        <v>16047</v>
      </c>
      <c r="I40" s="140">
        <f t="shared" si="2"/>
        <v>2.5802020522509389E-4</v>
      </c>
      <c r="J40" s="140">
        <f t="shared" si="3"/>
        <v>1.0191159659596087</v>
      </c>
      <c r="K40" s="119">
        <v>15207.017</v>
      </c>
      <c r="L40" s="347">
        <f t="shared" si="4"/>
        <v>3.1129451805997008E-4</v>
      </c>
      <c r="M40" s="347">
        <f t="shared" si="5"/>
        <v>0.94765482644731103</v>
      </c>
      <c r="N40" s="171">
        <f t="shared" si="6"/>
        <v>-941.77814000000035</v>
      </c>
      <c r="O40" s="172">
        <f t="shared" si="7"/>
        <v>0.94168121325242093</v>
      </c>
      <c r="AMF40" s="28"/>
      <c r="AMG40" s="28"/>
      <c r="AMH40" s="28"/>
      <c r="AMI40" s="28"/>
      <c r="AMJ40" s="28"/>
    </row>
    <row r="41" spans="1:1024" s="34" customFormat="1" ht="31.5" x14ac:dyDescent="0.2">
      <c r="A41" s="36" t="s">
        <v>58</v>
      </c>
      <c r="B41" s="21" t="s">
        <v>59</v>
      </c>
      <c r="C41" s="119">
        <v>15874.51411</v>
      </c>
      <c r="D41" s="120">
        <v>15500</v>
      </c>
      <c r="E41" s="124">
        <v>23056.434659999999</v>
      </c>
      <c r="F41" s="140">
        <f t="shared" si="0"/>
        <v>3.6946167633238112E-4</v>
      </c>
      <c r="G41" s="140">
        <f t="shared" si="1"/>
        <v>1.487511913548387</v>
      </c>
      <c r="H41" s="328">
        <v>15800</v>
      </c>
      <c r="I41" s="140">
        <f t="shared" si="2"/>
        <v>2.5404868464862489E-4</v>
      </c>
      <c r="J41" s="140">
        <f t="shared" si="3"/>
        <v>1.0193548387096774</v>
      </c>
      <c r="K41" s="119">
        <v>15088.869259999999</v>
      </c>
      <c r="L41" s="347">
        <f t="shared" si="4"/>
        <v>3.0887598036890451E-4</v>
      </c>
      <c r="M41" s="347">
        <f t="shared" si="5"/>
        <v>0.95499172531645571</v>
      </c>
      <c r="N41" s="171">
        <f t="shared" si="6"/>
        <v>-785.64485000000059</v>
      </c>
      <c r="O41" s="172">
        <f t="shared" si="7"/>
        <v>0.95050904584820706</v>
      </c>
      <c r="AMF41" s="28"/>
      <c r="AMG41" s="28"/>
      <c r="AMH41" s="28"/>
      <c r="AMI41" s="28"/>
      <c r="AMJ41" s="28"/>
    </row>
    <row r="42" spans="1:1024" s="34" customFormat="1" ht="63" x14ac:dyDescent="0.2">
      <c r="A42" s="36" t="s">
        <v>60</v>
      </c>
      <c r="B42" s="21" t="s">
        <v>61</v>
      </c>
      <c r="C42" s="119">
        <v>0</v>
      </c>
      <c r="D42" s="120">
        <v>0</v>
      </c>
      <c r="E42" s="124">
        <v>0</v>
      </c>
      <c r="F42" s="140">
        <f t="shared" si="0"/>
        <v>0</v>
      </c>
      <c r="G42" s="140" t="str">
        <f t="shared" si="1"/>
        <v>-</v>
      </c>
      <c r="H42" s="328">
        <v>0</v>
      </c>
      <c r="I42" s="140">
        <f t="shared" si="2"/>
        <v>0</v>
      </c>
      <c r="J42" s="140" t="str">
        <f t="shared" si="3"/>
        <v>-</v>
      </c>
      <c r="K42" s="119">
        <v>0</v>
      </c>
      <c r="L42" s="347">
        <f t="shared" si="4"/>
        <v>0</v>
      </c>
      <c r="M42" s="347" t="str">
        <f t="shared" si="5"/>
        <v>-</v>
      </c>
      <c r="N42" s="171">
        <f t="shared" ref="N42:N73" si="8">K42-C42</f>
        <v>0</v>
      </c>
      <c r="O42" s="172" t="str">
        <f t="shared" si="7"/>
        <v>-</v>
      </c>
      <c r="AMF42" s="28"/>
      <c r="AMG42" s="28"/>
      <c r="AMH42" s="28"/>
      <c r="AMI42" s="28"/>
      <c r="AMJ42" s="28"/>
    </row>
    <row r="43" spans="1:1024" s="34" customFormat="1" ht="63" x14ac:dyDescent="0.2">
      <c r="A43" s="36" t="s">
        <v>62</v>
      </c>
      <c r="B43" s="21" t="s">
        <v>63</v>
      </c>
      <c r="C43" s="119">
        <v>274.28103000000004</v>
      </c>
      <c r="D43" s="120">
        <v>246</v>
      </c>
      <c r="E43" s="124">
        <v>279.31115999999997</v>
      </c>
      <c r="F43" s="140">
        <f t="shared" si="0"/>
        <v>4.4757470490861188E-6</v>
      </c>
      <c r="G43" s="140">
        <f t="shared" si="1"/>
        <v>1.135411219512195</v>
      </c>
      <c r="H43" s="328">
        <v>247</v>
      </c>
      <c r="I43" s="140">
        <f t="shared" si="2"/>
        <v>3.9715205764690099E-6</v>
      </c>
      <c r="J43" s="140">
        <f t="shared" si="3"/>
        <v>1.0040650406504066</v>
      </c>
      <c r="K43" s="119">
        <v>118.14774</v>
      </c>
      <c r="L43" s="347">
        <f t="shared" si="4"/>
        <v>2.4185376910655555E-6</v>
      </c>
      <c r="M43" s="347">
        <f t="shared" si="5"/>
        <v>0.47833093117408909</v>
      </c>
      <c r="N43" s="171">
        <f t="shared" si="8"/>
        <v>-156.13329000000004</v>
      </c>
      <c r="O43" s="172">
        <f t="shared" si="7"/>
        <v>0.43075432522621043</v>
      </c>
      <c r="AMF43" s="28"/>
      <c r="AMG43" s="28"/>
      <c r="AMH43" s="28"/>
      <c r="AMI43" s="28"/>
      <c r="AMJ43" s="28"/>
    </row>
    <row r="44" spans="1:1024" s="34" customFormat="1" x14ac:dyDescent="0.2">
      <c r="A44" s="36" t="s">
        <v>64</v>
      </c>
      <c r="B44" s="21" t="s">
        <v>65</v>
      </c>
      <c r="C44" s="119">
        <v>61096.903189999997</v>
      </c>
      <c r="D44" s="120">
        <v>72589.86</v>
      </c>
      <c r="E44" s="124">
        <v>88850.947969999994</v>
      </c>
      <c r="F44" s="140">
        <f t="shared" si="0"/>
        <v>1.423768274011077E-3</v>
      </c>
      <c r="G44" s="140">
        <f t="shared" si="1"/>
        <v>1.2240132157576828</v>
      </c>
      <c r="H44" s="328">
        <v>81209.600000000006</v>
      </c>
      <c r="I44" s="140">
        <f t="shared" si="2"/>
        <v>1.3057716494203147E-3</v>
      </c>
      <c r="J44" s="140">
        <f t="shared" si="3"/>
        <v>1.118745786257199</v>
      </c>
      <c r="K44" s="119">
        <v>67116.754730000001</v>
      </c>
      <c r="L44" s="347">
        <f t="shared" si="4"/>
        <v>1.3739103347766735E-3</v>
      </c>
      <c r="M44" s="347">
        <f t="shared" si="5"/>
        <v>0.82646330889451491</v>
      </c>
      <c r="N44" s="171">
        <f t="shared" si="8"/>
        <v>6019.8515400000033</v>
      </c>
      <c r="O44" s="172">
        <f t="shared" si="7"/>
        <v>1.0985295690238077</v>
      </c>
      <c r="AMF44" s="28"/>
      <c r="AMG44" s="28"/>
      <c r="AMH44" s="28"/>
      <c r="AMI44" s="28"/>
      <c r="AMJ44" s="28"/>
    </row>
    <row r="45" spans="1:1024" s="34" customFormat="1" ht="110.25" x14ac:dyDescent="0.2">
      <c r="A45" s="36" t="s">
        <v>317</v>
      </c>
      <c r="B45" s="21" t="s">
        <v>318</v>
      </c>
      <c r="C45" s="119">
        <v>0</v>
      </c>
      <c r="D45" s="119">
        <v>0</v>
      </c>
      <c r="E45" s="124">
        <v>0</v>
      </c>
      <c r="F45" s="140">
        <f t="shared" si="0"/>
        <v>0</v>
      </c>
      <c r="G45" s="140" t="str">
        <f t="shared" si="1"/>
        <v>-</v>
      </c>
      <c r="H45" s="328">
        <v>0</v>
      </c>
      <c r="I45" s="140">
        <f t="shared" si="2"/>
        <v>0</v>
      </c>
      <c r="J45" s="140" t="str">
        <f t="shared" si="3"/>
        <v>-</v>
      </c>
      <c r="K45" s="119">
        <v>0</v>
      </c>
      <c r="L45" s="347">
        <f t="shared" si="4"/>
        <v>0</v>
      </c>
      <c r="M45" s="347" t="str">
        <f t="shared" si="5"/>
        <v>-</v>
      </c>
      <c r="N45" s="171">
        <f t="shared" si="8"/>
        <v>0</v>
      </c>
      <c r="O45" s="172" t="str">
        <f t="shared" si="7"/>
        <v>-</v>
      </c>
      <c r="AMF45" s="28"/>
      <c r="AMG45" s="28"/>
      <c r="AMH45" s="28"/>
      <c r="AMI45" s="28"/>
      <c r="AMJ45" s="28"/>
    </row>
    <row r="46" spans="1:1024" s="34" customFormat="1" ht="173.25" x14ac:dyDescent="0.2">
      <c r="A46" s="36" t="s">
        <v>331</v>
      </c>
      <c r="B46" s="21" t="s">
        <v>330</v>
      </c>
      <c r="C46" s="119">
        <v>0</v>
      </c>
      <c r="D46" s="119">
        <v>0</v>
      </c>
      <c r="E46" s="124">
        <v>6.6501200000000003</v>
      </c>
      <c r="F46" s="140">
        <f t="shared" si="0"/>
        <v>1.0656307097098656E-7</v>
      </c>
      <c r="G46" s="140" t="str">
        <f t="shared" si="1"/>
        <v>-</v>
      </c>
      <c r="H46" s="328">
        <v>0</v>
      </c>
      <c r="I46" s="140">
        <f t="shared" si="2"/>
        <v>0</v>
      </c>
      <c r="J46" s="140" t="str">
        <f t="shared" si="3"/>
        <v>-</v>
      </c>
      <c r="K46" s="119">
        <v>16.324999999999999</v>
      </c>
      <c r="L46" s="347">
        <f t="shared" si="4"/>
        <v>3.341801358760243E-7</v>
      </c>
      <c r="M46" s="347" t="str">
        <f t="shared" si="5"/>
        <v>-</v>
      </c>
      <c r="N46" s="171">
        <f t="shared" si="8"/>
        <v>16.324999999999999</v>
      </c>
      <c r="O46" s="172" t="str">
        <f t="shared" si="7"/>
        <v>-</v>
      </c>
      <c r="AMF46" s="28"/>
      <c r="AMG46" s="28"/>
      <c r="AMH46" s="28"/>
      <c r="AMI46" s="28"/>
      <c r="AMJ46" s="28"/>
    </row>
    <row r="47" spans="1:1024" s="34" customFormat="1" ht="141.75" x14ac:dyDescent="0.2">
      <c r="A47" s="36" t="s">
        <v>66</v>
      </c>
      <c r="B47" s="21" t="s">
        <v>67</v>
      </c>
      <c r="C47" s="119">
        <v>5650.0505000000003</v>
      </c>
      <c r="D47" s="120">
        <v>3073</v>
      </c>
      <c r="E47" s="124">
        <v>6483.3504999999996</v>
      </c>
      <c r="F47" s="140">
        <f t="shared" si="0"/>
        <v>1.0389071768047512E-4</v>
      </c>
      <c r="G47" s="140">
        <f t="shared" si="1"/>
        <v>2.1097788805727302</v>
      </c>
      <c r="H47" s="328">
        <v>5852</v>
      </c>
      <c r="I47" s="140">
        <f t="shared" si="2"/>
        <v>9.4094487504034995E-5</v>
      </c>
      <c r="J47" s="140">
        <f t="shared" si="3"/>
        <v>1.9043280182232347</v>
      </c>
      <c r="K47" s="119">
        <v>4220.7004999999999</v>
      </c>
      <c r="L47" s="347">
        <f t="shared" si="4"/>
        <v>8.6399648795222283E-5</v>
      </c>
      <c r="M47" s="347">
        <f t="shared" si="5"/>
        <v>0.72124068694463428</v>
      </c>
      <c r="N47" s="171">
        <f t="shared" si="8"/>
        <v>-1429.3500000000004</v>
      </c>
      <c r="O47" s="172">
        <f t="shared" si="7"/>
        <v>0.74701996026407191</v>
      </c>
      <c r="AMF47" s="28"/>
      <c r="AMG47" s="28"/>
      <c r="AMH47" s="28"/>
      <c r="AMI47" s="28"/>
      <c r="AMJ47" s="28"/>
    </row>
    <row r="48" spans="1:1024" s="34" customFormat="1" ht="63" x14ac:dyDescent="0.2">
      <c r="A48" s="36" t="s">
        <v>68</v>
      </c>
      <c r="B48" s="21" t="s">
        <v>69</v>
      </c>
      <c r="C48" s="119">
        <v>55442.42757</v>
      </c>
      <c r="D48" s="120">
        <v>69516.86</v>
      </c>
      <c r="E48" s="124">
        <v>82360.947349999988</v>
      </c>
      <c r="F48" s="140">
        <f t="shared" si="0"/>
        <v>1.3197709932596309E-3</v>
      </c>
      <c r="G48" s="140">
        <f t="shared" si="1"/>
        <v>1.1847621907836456</v>
      </c>
      <c r="H48" s="328">
        <v>75357.600000000006</v>
      </c>
      <c r="I48" s="140">
        <f t="shared" si="2"/>
        <v>1.2116771619162796E-3</v>
      </c>
      <c r="J48" s="140">
        <f t="shared" si="3"/>
        <v>1.084019042287008</v>
      </c>
      <c r="K48" s="119">
        <v>62879.729229999997</v>
      </c>
      <c r="L48" s="347">
        <f t="shared" si="4"/>
        <v>1.2871765058455752E-3</v>
      </c>
      <c r="M48" s="347">
        <f t="shared" si="5"/>
        <v>0.83441788525643057</v>
      </c>
      <c r="N48" s="171">
        <f t="shared" si="8"/>
        <v>7437.3016599999974</v>
      </c>
      <c r="O48" s="172">
        <f t="shared" si="7"/>
        <v>1.1341445890082984</v>
      </c>
      <c r="AMF48" s="28"/>
      <c r="AMG48" s="28"/>
      <c r="AMH48" s="28"/>
      <c r="AMI48" s="28"/>
      <c r="AMJ48" s="28"/>
    </row>
    <row r="49" spans="1:1024" s="34" customFormat="1" ht="47.25" x14ac:dyDescent="0.2">
      <c r="A49" s="36" t="s">
        <v>70</v>
      </c>
      <c r="B49" s="21" t="s">
        <v>71</v>
      </c>
      <c r="C49" s="119">
        <v>18.253220000000002</v>
      </c>
      <c r="D49" s="120">
        <v>0</v>
      </c>
      <c r="E49" s="124">
        <v>18.294900000000002</v>
      </c>
      <c r="F49" s="140">
        <f t="shared" si="0"/>
        <v>2.9316173649604855E-7</v>
      </c>
      <c r="G49" s="140" t="str">
        <f t="shared" si="1"/>
        <v>-</v>
      </c>
      <c r="H49" s="328">
        <v>0</v>
      </c>
      <c r="I49" s="140">
        <f t="shared" si="2"/>
        <v>0</v>
      </c>
      <c r="J49" s="140" t="str">
        <f t="shared" si="3"/>
        <v>-</v>
      </c>
      <c r="K49" s="119">
        <v>1.1230799999999999</v>
      </c>
      <c r="L49" s="347">
        <f t="shared" si="4"/>
        <v>2.2989955712076285E-8</v>
      </c>
      <c r="M49" s="347" t="str">
        <f t="shared" si="5"/>
        <v>-</v>
      </c>
      <c r="N49" s="171">
        <f t="shared" si="8"/>
        <v>-17.130140000000004</v>
      </c>
      <c r="O49" s="172">
        <f t="shared" si="7"/>
        <v>6.1527774277634284E-2</v>
      </c>
      <c r="AMF49" s="28"/>
      <c r="AMG49" s="28"/>
      <c r="AMH49" s="28"/>
      <c r="AMI49" s="28"/>
      <c r="AMJ49" s="28"/>
    </row>
    <row r="50" spans="1:1024" s="34" customFormat="1" ht="47.25" x14ac:dyDescent="0.2">
      <c r="A50" s="36" t="s">
        <v>308</v>
      </c>
      <c r="B50" s="21" t="s">
        <v>309</v>
      </c>
      <c r="C50" s="119">
        <v>0.5595</v>
      </c>
      <c r="D50" s="120">
        <v>0</v>
      </c>
      <c r="E50" s="124">
        <v>0.60117999999999994</v>
      </c>
      <c r="F50" s="140">
        <f t="shared" si="0"/>
        <v>9.6334482695556919E-9</v>
      </c>
      <c r="G50" s="140" t="str">
        <f t="shared" si="1"/>
        <v>-</v>
      </c>
      <c r="H50" s="328">
        <v>0</v>
      </c>
      <c r="I50" s="140">
        <f t="shared" si="2"/>
        <v>0</v>
      </c>
      <c r="J50" s="140" t="str">
        <f t="shared" si="3"/>
        <v>-</v>
      </c>
      <c r="K50" s="119">
        <v>0</v>
      </c>
      <c r="L50" s="347">
        <f t="shared" si="4"/>
        <v>0</v>
      </c>
      <c r="M50" s="347" t="str">
        <f t="shared" si="5"/>
        <v>-</v>
      </c>
      <c r="N50" s="171">
        <f t="shared" si="8"/>
        <v>-0.5595</v>
      </c>
      <c r="O50" s="172">
        <f t="shared" si="7"/>
        <v>0</v>
      </c>
      <c r="AMF50" s="28"/>
      <c r="AMG50" s="28"/>
      <c r="AMH50" s="28"/>
      <c r="AMI50" s="28"/>
      <c r="AMJ50" s="28"/>
    </row>
    <row r="51" spans="1:1024" s="34" customFormat="1" ht="37.5" customHeight="1" x14ac:dyDescent="0.2">
      <c r="A51" s="36" t="s">
        <v>319</v>
      </c>
      <c r="B51" s="21" t="s">
        <v>320</v>
      </c>
      <c r="C51" s="119">
        <v>0</v>
      </c>
      <c r="D51" s="120">
        <v>0</v>
      </c>
      <c r="E51" s="124">
        <v>0</v>
      </c>
      <c r="F51" s="140">
        <f t="shared" si="0"/>
        <v>0</v>
      </c>
      <c r="G51" s="140" t="str">
        <f t="shared" si="1"/>
        <v>-</v>
      </c>
      <c r="H51" s="328">
        <v>0</v>
      </c>
      <c r="I51" s="140">
        <f t="shared" si="2"/>
        <v>0</v>
      </c>
      <c r="J51" s="140" t="str">
        <f t="shared" si="3"/>
        <v>-</v>
      </c>
      <c r="K51" s="119">
        <v>0</v>
      </c>
      <c r="L51" s="347">
        <f t="shared" si="4"/>
        <v>0</v>
      </c>
      <c r="M51" s="347" t="str">
        <f t="shared" si="5"/>
        <v>-</v>
      </c>
      <c r="N51" s="171">
        <f t="shared" si="8"/>
        <v>0</v>
      </c>
      <c r="O51" s="172" t="str">
        <f t="shared" si="7"/>
        <v>-</v>
      </c>
      <c r="AMF51" s="28"/>
      <c r="AMG51" s="28"/>
      <c r="AMH51" s="28"/>
      <c r="AMI51" s="28"/>
      <c r="AMJ51" s="28"/>
    </row>
    <row r="52" spans="1:1024" s="34" customFormat="1" ht="35.25" customHeight="1" x14ac:dyDescent="0.2">
      <c r="A52" s="36" t="s">
        <v>48</v>
      </c>
      <c r="B52" s="21" t="s">
        <v>72</v>
      </c>
      <c r="C52" s="119">
        <v>1576295.7771000001</v>
      </c>
      <c r="D52" s="120">
        <v>0</v>
      </c>
      <c r="E52" s="124">
        <v>17.201580000000003</v>
      </c>
      <c r="F52" s="140">
        <f t="shared" si="0"/>
        <v>2.756421223005154E-7</v>
      </c>
      <c r="G52" s="140" t="str">
        <f t="shared" si="1"/>
        <v>-</v>
      </c>
      <c r="H52" s="328">
        <v>0</v>
      </c>
      <c r="I52" s="140">
        <f t="shared" si="2"/>
        <v>0</v>
      </c>
      <c r="J52" s="140" t="str">
        <f t="shared" si="3"/>
        <v>-</v>
      </c>
      <c r="K52" s="119">
        <v>1.1230799999999999</v>
      </c>
      <c r="L52" s="347">
        <f t="shared" si="4"/>
        <v>2.2989955712076285E-8</v>
      </c>
      <c r="M52" s="347" t="str">
        <f t="shared" si="5"/>
        <v>-</v>
      </c>
      <c r="N52" s="171">
        <f t="shared" si="8"/>
        <v>-1576294.65402</v>
      </c>
      <c r="O52" s="172">
        <f t="shared" si="7"/>
        <v>7.1248049783283269E-7</v>
      </c>
      <c r="AMF52" s="28"/>
      <c r="AMG52" s="28"/>
      <c r="AMH52" s="28"/>
      <c r="AMI52" s="28"/>
      <c r="AMJ52" s="28"/>
    </row>
    <row r="53" spans="1:1024" s="34" customFormat="1" ht="47.25" x14ac:dyDescent="0.2">
      <c r="A53" s="36" t="s">
        <v>73</v>
      </c>
      <c r="B53" s="21" t="s">
        <v>74</v>
      </c>
      <c r="C53" s="119">
        <v>0</v>
      </c>
      <c r="D53" s="120">
        <v>0</v>
      </c>
      <c r="E53" s="124">
        <v>0.49213999999999997</v>
      </c>
      <c r="F53" s="140">
        <f t="shared" si="0"/>
        <v>7.886165925977475E-9</v>
      </c>
      <c r="G53" s="140" t="str">
        <f t="shared" si="1"/>
        <v>-</v>
      </c>
      <c r="H53" s="328">
        <v>0</v>
      </c>
      <c r="I53" s="140">
        <f t="shared" si="2"/>
        <v>0</v>
      </c>
      <c r="J53" s="140" t="str">
        <f t="shared" si="3"/>
        <v>-</v>
      </c>
      <c r="K53" s="119">
        <v>0</v>
      </c>
      <c r="L53" s="347">
        <f t="shared" si="4"/>
        <v>0</v>
      </c>
      <c r="M53" s="347" t="str">
        <f t="shared" si="5"/>
        <v>-</v>
      </c>
      <c r="N53" s="171">
        <f t="shared" si="8"/>
        <v>0</v>
      </c>
      <c r="O53" s="172" t="str">
        <f t="shared" si="7"/>
        <v>-</v>
      </c>
      <c r="AMF53" s="28"/>
      <c r="AMG53" s="28"/>
      <c r="AMH53" s="28"/>
      <c r="AMI53" s="28"/>
      <c r="AMJ53" s="28"/>
    </row>
    <row r="54" spans="1:1024" s="34" customFormat="1" x14ac:dyDescent="0.2">
      <c r="A54" s="38" t="s">
        <v>75</v>
      </c>
      <c r="B54" s="20"/>
      <c r="C54" s="325">
        <v>2515433.6792300004</v>
      </c>
      <c r="D54" s="128">
        <f>D55+D56+D57+D58+D59+D60+D61</f>
        <v>3187863.4186499999</v>
      </c>
      <c r="E54" s="128">
        <f>E55+E56+E57+E58+E59+E60+E61</f>
        <v>3646990.7143899999</v>
      </c>
      <c r="F54" s="139">
        <f t="shared" si="0"/>
        <v>5.8440228195592039E-2</v>
      </c>
      <c r="G54" s="139">
        <f t="shared" si="1"/>
        <v>1.1440235152654161</v>
      </c>
      <c r="H54" s="128">
        <f>H55+H56+H57+H58+H59+H60+H61</f>
        <v>3364181.7149999999</v>
      </c>
      <c r="I54" s="139">
        <f t="shared" si="2"/>
        <v>5.4092780988272471E-2</v>
      </c>
      <c r="J54" s="139">
        <f t="shared" si="3"/>
        <v>1.0553092379424045</v>
      </c>
      <c r="K54" s="128">
        <f>K55+K56+K57+K58+K59+K60+K61</f>
        <v>3417906.8709900002</v>
      </c>
      <c r="L54" s="139">
        <f t="shared" si="4"/>
        <v>6.9966100003616249E-2</v>
      </c>
      <c r="M54" s="346">
        <f t="shared" si="5"/>
        <v>1.0159697544726713</v>
      </c>
      <c r="N54" s="169">
        <f t="shared" si="8"/>
        <v>902473.19175999984</v>
      </c>
      <c r="O54" s="170">
        <f t="shared" si="7"/>
        <v>1.3587743931441103</v>
      </c>
      <c r="AMF54" s="28"/>
      <c r="AMG54" s="28"/>
      <c r="AMH54" s="28"/>
      <c r="AMI54" s="28"/>
      <c r="AMJ54" s="28"/>
    </row>
    <row r="55" spans="1:1024" s="34" customFormat="1" ht="69" customHeight="1" x14ac:dyDescent="0.2">
      <c r="A55" s="36" t="s">
        <v>76</v>
      </c>
      <c r="B55" s="21" t="s">
        <v>77</v>
      </c>
      <c r="C55" s="119">
        <v>1360670.1354700001</v>
      </c>
      <c r="D55" s="129">
        <v>1904771</v>
      </c>
      <c r="E55" s="125">
        <v>1994408.2849699999</v>
      </c>
      <c r="F55" s="141">
        <f t="shared" si="0"/>
        <v>3.1958862639528567E-2</v>
      </c>
      <c r="G55" s="141">
        <f t="shared" si="1"/>
        <v>1.0470593499008543</v>
      </c>
      <c r="H55" s="121">
        <v>1972118.2</v>
      </c>
      <c r="I55" s="140">
        <f t="shared" si="2"/>
        <v>3.1709749030481883E-2</v>
      </c>
      <c r="J55" s="140">
        <f t="shared" si="3"/>
        <v>1.0353571111697941</v>
      </c>
      <c r="K55" s="121">
        <v>1904962.7616600001</v>
      </c>
      <c r="L55" s="347">
        <f t="shared" si="4"/>
        <v>3.899544958838011E-2</v>
      </c>
      <c r="M55" s="347">
        <f t="shared" si="5"/>
        <v>0.96594755915745822</v>
      </c>
      <c r="N55" s="171">
        <f t="shared" si="8"/>
        <v>544292.62618999998</v>
      </c>
      <c r="O55" s="172">
        <f t="shared" si="7"/>
        <v>1.4000180587501403</v>
      </c>
      <c r="AMF55" s="28"/>
      <c r="AMG55" s="28"/>
      <c r="AMH55" s="28"/>
      <c r="AMI55" s="28"/>
      <c r="AMJ55" s="28"/>
    </row>
    <row r="56" spans="1:1024" s="34" customFormat="1" ht="36.75" customHeight="1" x14ac:dyDescent="0.2">
      <c r="A56" s="36" t="s">
        <v>78</v>
      </c>
      <c r="B56" s="21" t="s">
        <v>79</v>
      </c>
      <c r="C56" s="119">
        <v>3556.0631200000003</v>
      </c>
      <c r="D56" s="129">
        <v>5364</v>
      </c>
      <c r="E56" s="125">
        <v>3987.86823</v>
      </c>
      <c r="F56" s="141">
        <f t="shared" si="0"/>
        <v>6.3902528859093155E-5</v>
      </c>
      <c r="G56" s="141">
        <f t="shared" si="1"/>
        <v>0.74345045302013424</v>
      </c>
      <c r="H56" s="121">
        <v>1613.7</v>
      </c>
      <c r="I56" s="140">
        <f t="shared" si="2"/>
        <v>2.5946731798575065E-5</v>
      </c>
      <c r="J56" s="140">
        <f t="shared" si="3"/>
        <v>0.30083892617449665</v>
      </c>
      <c r="K56" s="121">
        <v>1883.85861</v>
      </c>
      <c r="L56" s="347">
        <f t="shared" si="4"/>
        <v>3.85634380558051E-5</v>
      </c>
      <c r="M56" s="347">
        <f t="shared" si="5"/>
        <v>1.1674156348763711</v>
      </c>
      <c r="N56" s="171">
        <f t="shared" si="8"/>
        <v>-1672.2045100000003</v>
      </c>
      <c r="O56" s="172">
        <f t="shared" si="7"/>
        <v>0.52975960955383716</v>
      </c>
      <c r="AMF56" s="28"/>
      <c r="AMG56" s="28"/>
      <c r="AMH56" s="28"/>
      <c r="AMI56" s="28"/>
      <c r="AMJ56" s="28"/>
    </row>
    <row r="57" spans="1:1024" s="34" customFormat="1" ht="53.25" customHeight="1" x14ac:dyDescent="0.25">
      <c r="A57" s="39" t="s">
        <v>80</v>
      </c>
      <c r="B57" s="21" t="s">
        <v>81</v>
      </c>
      <c r="C57" s="119">
        <v>279281.99099000002</v>
      </c>
      <c r="D57" s="129">
        <v>324258.96865</v>
      </c>
      <c r="E57" s="125">
        <v>388081.78100000002</v>
      </c>
      <c r="F57" s="141">
        <f t="shared" si="0"/>
        <v>6.2187128008592127E-3</v>
      </c>
      <c r="G57" s="141">
        <f t="shared" si="1"/>
        <v>1.1968266679429593</v>
      </c>
      <c r="H57" s="121">
        <v>393781.58500000002</v>
      </c>
      <c r="I57" s="140">
        <f t="shared" si="2"/>
        <v>6.3316261840570057E-3</v>
      </c>
      <c r="J57" s="140">
        <f t="shared" si="3"/>
        <v>1.2144046057984033</v>
      </c>
      <c r="K57" s="121">
        <v>313584.39107999997</v>
      </c>
      <c r="L57" s="347">
        <f t="shared" si="4"/>
        <v>6.4192143595537352E-3</v>
      </c>
      <c r="M57" s="347">
        <f t="shared" si="5"/>
        <v>0.79634092356045538</v>
      </c>
      <c r="N57" s="171">
        <f t="shared" si="8"/>
        <v>34302.400089999952</v>
      </c>
      <c r="O57" s="172">
        <f t="shared" si="7"/>
        <v>1.12282353032648</v>
      </c>
      <c r="AMF57" s="28"/>
      <c r="AMG57" s="28"/>
      <c r="AMH57" s="28"/>
      <c r="AMI57" s="28"/>
      <c r="AMJ57" s="28"/>
    </row>
    <row r="58" spans="1:1024" s="34" customFormat="1" ht="39.75" customHeight="1" x14ac:dyDescent="0.2">
      <c r="A58" s="36" t="s">
        <v>82</v>
      </c>
      <c r="B58" s="21" t="s">
        <v>83</v>
      </c>
      <c r="C58" s="119">
        <v>2636.29223</v>
      </c>
      <c r="D58" s="129">
        <v>2609.4</v>
      </c>
      <c r="E58" s="125">
        <v>52597.812600000005</v>
      </c>
      <c r="F58" s="141">
        <f t="shared" si="0"/>
        <v>8.4283959342274298E-4</v>
      </c>
      <c r="G58" s="141">
        <f t="shared" si="1"/>
        <v>20.157052425845023</v>
      </c>
      <c r="H58" s="121">
        <v>0</v>
      </c>
      <c r="I58" s="140">
        <f t="shared" si="2"/>
        <v>0</v>
      </c>
      <c r="J58" s="140">
        <f t="shared" si="3"/>
        <v>0</v>
      </c>
      <c r="K58" s="121">
        <v>4022.8361400000003</v>
      </c>
      <c r="L58" s="347">
        <f t="shared" si="4"/>
        <v>8.2349275826779854E-5</v>
      </c>
      <c r="M58" s="347" t="str">
        <f t="shared" si="5"/>
        <v>-</v>
      </c>
      <c r="N58" s="171">
        <f t="shared" si="8"/>
        <v>1386.5439100000003</v>
      </c>
      <c r="O58" s="172">
        <f t="shared" si="7"/>
        <v>1.5259446939234047</v>
      </c>
      <c r="AMF58" s="28"/>
      <c r="AMG58" s="28"/>
      <c r="AMH58" s="28"/>
      <c r="AMI58" s="28"/>
      <c r="AMJ58" s="28"/>
    </row>
    <row r="59" spans="1:1024" s="34" customFormat="1" ht="28.5" customHeight="1" x14ac:dyDescent="0.2">
      <c r="A59" s="36" t="s">
        <v>84</v>
      </c>
      <c r="B59" s="21" t="s">
        <v>85</v>
      </c>
      <c r="C59" s="119">
        <v>34.371000000000002</v>
      </c>
      <c r="D59" s="129">
        <v>131.1</v>
      </c>
      <c r="E59" s="125">
        <v>34.371000000000002</v>
      </c>
      <c r="F59" s="141">
        <f t="shared" si="0"/>
        <v>5.507689052744581E-7</v>
      </c>
      <c r="G59" s="141">
        <f t="shared" si="1"/>
        <v>0.26217391304347831</v>
      </c>
      <c r="H59" s="121">
        <v>131.1</v>
      </c>
      <c r="I59" s="140">
        <f t="shared" si="2"/>
        <v>2.107960921356628E-6</v>
      </c>
      <c r="J59" s="140">
        <f t="shared" si="3"/>
        <v>1</v>
      </c>
      <c r="K59" s="121">
        <v>35.154000000000003</v>
      </c>
      <c r="L59" s="347">
        <f t="shared" si="4"/>
        <v>7.1961828463006186E-7</v>
      </c>
      <c r="M59" s="347">
        <f t="shared" si="5"/>
        <v>0.2681464530892449</v>
      </c>
      <c r="N59" s="171">
        <f t="shared" si="8"/>
        <v>0.78300000000000125</v>
      </c>
      <c r="O59" s="172">
        <f t="shared" si="7"/>
        <v>1.0227808326787118</v>
      </c>
      <c r="AMF59" s="28"/>
      <c r="AMG59" s="28"/>
      <c r="AMH59" s="28"/>
      <c r="AMI59" s="28"/>
      <c r="AMJ59" s="28"/>
    </row>
    <row r="60" spans="1:1024" s="34" customFormat="1" ht="31.5" x14ac:dyDescent="0.2">
      <c r="A60" s="36" t="s">
        <v>86</v>
      </c>
      <c r="B60" s="21" t="s">
        <v>87</v>
      </c>
      <c r="C60" s="119">
        <v>846805.52150999999</v>
      </c>
      <c r="D60" s="129">
        <v>934733.26</v>
      </c>
      <c r="E60" s="125">
        <v>1198957.0919300001</v>
      </c>
      <c r="F60" s="141">
        <f t="shared" si="0"/>
        <v>1.9212367548029848E-2</v>
      </c>
      <c r="G60" s="141">
        <f t="shared" si="1"/>
        <v>1.2826729755288693</v>
      </c>
      <c r="H60" s="121">
        <v>982446.13</v>
      </c>
      <c r="I60" s="140">
        <f t="shared" si="2"/>
        <v>1.5796781459786833E-2</v>
      </c>
      <c r="J60" s="140">
        <f t="shared" si="3"/>
        <v>1.0510443695990876</v>
      </c>
      <c r="K60" s="121">
        <v>1179556.8460299999</v>
      </c>
      <c r="L60" s="347">
        <f t="shared" si="4"/>
        <v>2.4146062301978563E-2</v>
      </c>
      <c r="M60" s="347">
        <f t="shared" si="5"/>
        <v>1.2006325945118232</v>
      </c>
      <c r="N60" s="171">
        <f t="shared" si="8"/>
        <v>332751.32451999991</v>
      </c>
      <c r="O60" s="172">
        <f t="shared" si="7"/>
        <v>1.3929489310918133</v>
      </c>
      <c r="AMF60" s="28"/>
      <c r="AMG60" s="28"/>
      <c r="AMH60" s="28"/>
      <c r="AMI60" s="28"/>
      <c r="AMJ60" s="28"/>
    </row>
    <row r="61" spans="1:1024" s="34" customFormat="1" x14ac:dyDescent="0.2">
      <c r="A61" s="36" t="s">
        <v>88</v>
      </c>
      <c r="B61" s="21" t="s">
        <v>89</v>
      </c>
      <c r="C61" s="119">
        <v>22449.304909999999</v>
      </c>
      <c r="D61" s="129">
        <v>15995.69</v>
      </c>
      <c r="E61" s="125">
        <v>8923.5046600000005</v>
      </c>
      <c r="F61" s="141">
        <f t="shared" si="0"/>
        <v>1.4299231598730689E-4</v>
      </c>
      <c r="G61" s="141">
        <f t="shared" si="1"/>
        <v>0.55786931729734701</v>
      </c>
      <c r="H61" s="121">
        <v>14091</v>
      </c>
      <c r="I61" s="140">
        <f t="shared" si="2"/>
        <v>2.265696212268211E-4</v>
      </c>
      <c r="J61" s="140">
        <f t="shared" si="3"/>
        <v>0.88092479911776234</v>
      </c>
      <c r="K61" s="121">
        <v>13861.02347</v>
      </c>
      <c r="L61" s="347">
        <f t="shared" si="4"/>
        <v>2.8374142153662245E-4</v>
      </c>
      <c r="M61" s="347">
        <f t="shared" si="5"/>
        <v>0.98367919026328865</v>
      </c>
      <c r="N61" s="171">
        <f t="shared" si="8"/>
        <v>-8588.2814399999988</v>
      </c>
      <c r="O61" s="172">
        <f t="shared" si="7"/>
        <v>0.61743664338692439</v>
      </c>
      <c r="AMF61" s="28"/>
      <c r="AMG61" s="28"/>
      <c r="AMH61" s="28"/>
      <c r="AMI61" s="28"/>
      <c r="AMJ61" s="28"/>
    </row>
    <row r="62" spans="1:1024" s="34" customFormat="1" ht="31.5" x14ac:dyDescent="0.2">
      <c r="A62" s="38" t="s">
        <v>90</v>
      </c>
      <c r="B62" s="20" t="s">
        <v>91</v>
      </c>
      <c r="C62" s="326">
        <v>31004597.298730001</v>
      </c>
      <c r="D62" s="122">
        <v>40988327.768239997</v>
      </c>
      <c r="E62" s="123">
        <v>41288476.103550002</v>
      </c>
      <c r="F62" s="139">
        <f t="shared" si="0"/>
        <v>0.66161615268694118</v>
      </c>
      <c r="G62" s="138">
        <f t="shared" si="1"/>
        <v>1.0073227758157672</v>
      </c>
      <c r="H62" s="326">
        <v>40690503.299999997</v>
      </c>
      <c r="I62" s="139">
        <f t="shared" si="2"/>
        <v>0.65426385069971715</v>
      </c>
      <c r="J62" s="139">
        <f t="shared" si="3"/>
        <v>0.9927339200095211</v>
      </c>
      <c r="K62" s="326">
        <v>31357704.723139998</v>
      </c>
      <c r="L62" s="139">
        <f t="shared" si="4"/>
        <v>0.64190640276503363</v>
      </c>
      <c r="M62" s="346">
        <f t="shared" si="5"/>
        <v>0.77063939199641207</v>
      </c>
      <c r="N62" s="169">
        <f t="shared" si="8"/>
        <v>353107.42440999672</v>
      </c>
      <c r="O62" s="170">
        <f t="shared" si="7"/>
        <v>1.0113888731083265</v>
      </c>
      <c r="AMF62" s="28"/>
      <c r="AMG62" s="28"/>
      <c r="AMH62" s="28"/>
      <c r="AMI62" s="28"/>
      <c r="AMJ62" s="28"/>
    </row>
    <row r="63" spans="1:1024" s="34" customFormat="1" ht="78.599999999999994" customHeight="1" x14ac:dyDescent="0.2">
      <c r="A63" s="40" t="s">
        <v>92</v>
      </c>
      <c r="B63" s="41" t="s">
        <v>93</v>
      </c>
      <c r="C63" s="327">
        <v>30901303.669200003</v>
      </c>
      <c r="D63" s="130">
        <v>40830709.861960001</v>
      </c>
      <c r="E63" s="130">
        <v>41150180.422109999</v>
      </c>
      <c r="F63" s="180">
        <f t="shared" si="0"/>
        <v>0.65940007049349625</v>
      </c>
      <c r="G63" s="180">
        <f t="shared" si="1"/>
        <v>1.0078242715159755</v>
      </c>
      <c r="H63" s="327">
        <v>40689423.299999997</v>
      </c>
      <c r="I63" s="337">
        <f t="shared" si="2"/>
        <v>0.65424648534658925</v>
      </c>
      <c r="J63" s="337">
        <f t="shared" si="3"/>
        <v>0.99653969861318448</v>
      </c>
      <c r="K63" s="327">
        <v>31383868.821070001</v>
      </c>
      <c r="L63" s="349">
        <f t="shared" si="4"/>
        <v>0.64244199368701349</v>
      </c>
      <c r="M63" s="349">
        <f t="shared" si="5"/>
        <v>0.77130286634143574</v>
      </c>
      <c r="N63" s="174">
        <f t="shared" si="8"/>
        <v>482565.15186999738</v>
      </c>
      <c r="O63" s="175">
        <f t="shared" si="7"/>
        <v>1.0156163363538278</v>
      </c>
      <c r="AMF63" s="28"/>
      <c r="AMG63" s="28"/>
      <c r="AMH63" s="28"/>
      <c r="AMI63" s="28"/>
      <c r="AMJ63" s="28"/>
    </row>
    <row r="64" spans="1:1024" s="34" customFormat="1" ht="47.25" customHeight="1" outlineLevel="1" x14ac:dyDescent="0.25">
      <c r="A64" s="39" t="s">
        <v>94</v>
      </c>
      <c r="B64" s="21" t="s">
        <v>95</v>
      </c>
      <c r="C64" s="328">
        <v>16308461.200000001</v>
      </c>
      <c r="D64" s="131">
        <v>21748890</v>
      </c>
      <c r="E64" s="125">
        <v>21748890</v>
      </c>
      <c r="F64" s="140">
        <f t="shared" si="0"/>
        <v>0.34850927631534168</v>
      </c>
      <c r="G64" s="141">
        <f t="shared" si="1"/>
        <v>1</v>
      </c>
      <c r="H64" s="328">
        <v>23624762</v>
      </c>
      <c r="I64" s="140">
        <f t="shared" si="2"/>
        <v>0.37986327286308968</v>
      </c>
      <c r="J64" s="337">
        <f t="shared" si="3"/>
        <v>1.0862513903008384</v>
      </c>
      <c r="K64" s="328">
        <v>17855008.600000001</v>
      </c>
      <c r="L64" s="140">
        <f t="shared" si="4"/>
        <v>0.36550010413571715</v>
      </c>
      <c r="M64" s="347">
        <f t="shared" si="5"/>
        <v>0.75577517352344126</v>
      </c>
      <c r="N64" s="171">
        <f t="shared" si="8"/>
        <v>1546547.4000000004</v>
      </c>
      <c r="O64" s="172">
        <f t="shared" si="7"/>
        <v>1.0948309825822193</v>
      </c>
      <c r="AMF64" s="28"/>
      <c r="AMG64" s="28"/>
      <c r="AMH64" s="28"/>
      <c r="AMI64" s="28"/>
      <c r="AMJ64" s="28"/>
    </row>
    <row r="65" spans="1:1024" s="34" customFormat="1" ht="31.5" outlineLevel="1" x14ac:dyDescent="0.25">
      <c r="A65" s="42" t="s">
        <v>96</v>
      </c>
      <c r="B65" s="22" t="s">
        <v>97</v>
      </c>
      <c r="C65" s="329">
        <v>15160198.5</v>
      </c>
      <c r="D65" s="132">
        <v>20213598.199999999</v>
      </c>
      <c r="E65" s="133">
        <v>20213598.199999999</v>
      </c>
      <c r="F65" s="144">
        <f t="shared" si="0"/>
        <v>0.32390740310935834</v>
      </c>
      <c r="G65" s="144">
        <f t="shared" si="1"/>
        <v>1</v>
      </c>
      <c r="H65" s="338">
        <v>22437094</v>
      </c>
      <c r="I65" s="144">
        <f t="shared" si="2"/>
        <v>0.36076672266060467</v>
      </c>
      <c r="J65" s="144">
        <f t="shared" si="3"/>
        <v>1.1099999999010568</v>
      </c>
      <c r="K65" s="329">
        <v>16827820.199999999</v>
      </c>
      <c r="L65" s="350">
        <f t="shared" si="4"/>
        <v>0.34447309285962058</v>
      </c>
      <c r="M65" s="350">
        <f t="shared" si="5"/>
        <v>0.74999998662928447</v>
      </c>
      <c r="N65" s="176">
        <f t="shared" si="8"/>
        <v>1667621.6999999993</v>
      </c>
      <c r="O65" s="177">
        <f t="shared" si="7"/>
        <v>1.1099999910951033</v>
      </c>
      <c r="AMF65" s="28"/>
      <c r="AMG65" s="28"/>
      <c r="AMH65" s="28"/>
      <c r="AMI65" s="28"/>
      <c r="AMJ65" s="28"/>
    </row>
    <row r="66" spans="1:1024" s="34" customFormat="1" ht="77.25" customHeight="1" outlineLevel="1" x14ac:dyDescent="0.25">
      <c r="A66" s="43" t="s">
        <v>98</v>
      </c>
      <c r="B66" s="22" t="s">
        <v>99</v>
      </c>
      <c r="C66" s="329">
        <v>0</v>
      </c>
      <c r="D66" s="132">
        <v>0</v>
      </c>
      <c r="E66" s="133">
        <v>0</v>
      </c>
      <c r="F66" s="144">
        <f t="shared" si="0"/>
        <v>0</v>
      </c>
      <c r="G66" s="144" t="str">
        <f t="shared" si="1"/>
        <v>-</v>
      </c>
      <c r="H66" s="338">
        <v>0</v>
      </c>
      <c r="I66" s="144">
        <f t="shared" si="2"/>
        <v>0</v>
      </c>
      <c r="J66" s="144" t="str">
        <f t="shared" si="3"/>
        <v>-</v>
      </c>
      <c r="K66" s="329">
        <v>0</v>
      </c>
      <c r="L66" s="350">
        <f t="shared" si="4"/>
        <v>0</v>
      </c>
      <c r="M66" s="350" t="str">
        <f t="shared" si="5"/>
        <v>-</v>
      </c>
      <c r="N66" s="176">
        <f t="shared" si="8"/>
        <v>0</v>
      </c>
      <c r="O66" s="177" t="str">
        <f t="shared" si="7"/>
        <v>-</v>
      </c>
      <c r="AMF66" s="28"/>
      <c r="AMG66" s="28"/>
      <c r="AMH66" s="28"/>
      <c r="AMI66" s="28"/>
      <c r="AMJ66" s="28"/>
    </row>
    <row r="67" spans="1:1024" s="34" customFormat="1" ht="82.5" customHeight="1" outlineLevel="1" x14ac:dyDescent="0.2">
      <c r="A67" s="37" t="s">
        <v>100</v>
      </c>
      <c r="B67" s="22" t="s">
        <v>101</v>
      </c>
      <c r="C67" s="329">
        <v>1011087.9</v>
      </c>
      <c r="D67" s="132">
        <v>1348117</v>
      </c>
      <c r="E67" s="133">
        <v>1348117</v>
      </c>
      <c r="F67" s="144">
        <f t="shared" si="0"/>
        <v>2.160254063809277E-2</v>
      </c>
      <c r="G67" s="144">
        <f t="shared" si="1"/>
        <v>1</v>
      </c>
      <c r="H67" s="338">
        <v>1187668</v>
      </c>
      <c r="I67" s="144">
        <f t="shared" si="2"/>
        <v>1.9096550202485001E-2</v>
      </c>
      <c r="J67" s="144">
        <f t="shared" si="3"/>
        <v>0.88098288204955499</v>
      </c>
      <c r="K67" s="329">
        <v>890750.7</v>
      </c>
      <c r="L67" s="350">
        <f t="shared" si="4"/>
        <v>1.823406982895337E-2</v>
      </c>
      <c r="M67" s="350">
        <f t="shared" si="5"/>
        <v>0.74999974740415665</v>
      </c>
      <c r="N67" s="176">
        <f t="shared" si="8"/>
        <v>-120337.20000000007</v>
      </c>
      <c r="O67" s="177">
        <f t="shared" si="7"/>
        <v>0.88098245464118397</v>
      </c>
      <c r="AMF67" s="28"/>
      <c r="AMG67" s="28"/>
      <c r="AMH67" s="28"/>
      <c r="AMI67" s="28"/>
      <c r="AMJ67" s="28"/>
    </row>
    <row r="68" spans="1:1024" s="34" customFormat="1" ht="82.5" customHeight="1" outlineLevel="1" x14ac:dyDescent="0.2">
      <c r="A68" s="37" t="s">
        <v>332</v>
      </c>
      <c r="B68" s="22" t="s">
        <v>333</v>
      </c>
      <c r="C68" s="329">
        <v>0</v>
      </c>
      <c r="D68" s="132">
        <v>50000</v>
      </c>
      <c r="E68" s="133">
        <v>50000</v>
      </c>
      <c r="F68" s="144">
        <f t="shared" si="0"/>
        <v>8.0121163957181643E-4</v>
      </c>
      <c r="G68" s="144">
        <f t="shared" si="1"/>
        <v>1</v>
      </c>
      <c r="H68" s="338">
        <v>0</v>
      </c>
      <c r="I68" s="144">
        <f t="shared" si="2"/>
        <v>0</v>
      </c>
      <c r="J68" s="144">
        <f t="shared" si="3"/>
        <v>0</v>
      </c>
      <c r="K68" s="329">
        <v>0</v>
      </c>
      <c r="L68" s="350">
        <f t="shared" si="4"/>
        <v>0</v>
      </c>
      <c r="M68" s="350" t="str">
        <f t="shared" si="5"/>
        <v>-</v>
      </c>
      <c r="N68" s="176">
        <f t="shared" si="8"/>
        <v>0</v>
      </c>
      <c r="O68" s="177" t="str">
        <f t="shared" si="7"/>
        <v>-</v>
      </c>
      <c r="AMF68" s="28"/>
      <c r="AMG68" s="28"/>
      <c r="AMH68" s="28"/>
      <c r="AMI68" s="28"/>
      <c r="AMJ68" s="28"/>
    </row>
    <row r="69" spans="1:1024" s="34" customFormat="1" ht="78" customHeight="1" outlineLevel="1" x14ac:dyDescent="0.2">
      <c r="A69" s="44" t="s">
        <v>313</v>
      </c>
      <c r="B69" s="22" t="s">
        <v>314</v>
      </c>
      <c r="C69" s="330">
        <v>137174.79999999999</v>
      </c>
      <c r="D69" s="134">
        <v>137174.79999999999</v>
      </c>
      <c r="E69" s="135">
        <v>137174.79999999999</v>
      </c>
      <c r="F69" s="145">
        <f t="shared" si="0"/>
        <v>2.1981209283187201E-3</v>
      </c>
      <c r="G69" s="144">
        <f t="shared" si="1"/>
        <v>1</v>
      </c>
      <c r="H69" s="330">
        <v>0</v>
      </c>
      <c r="I69" s="144">
        <f t="shared" si="2"/>
        <v>0</v>
      </c>
      <c r="J69" s="145">
        <f t="shared" si="3"/>
        <v>0</v>
      </c>
      <c r="K69" s="330">
        <v>136437.70000000001</v>
      </c>
      <c r="L69" s="350">
        <f t="shared" si="4"/>
        <v>2.7929414471431695E-3</v>
      </c>
      <c r="M69" s="350" t="str">
        <f t="shared" si="5"/>
        <v>-</v>
      </c>
      <c r="N69" s="176">
        <f t="shared" si="8"/>
        <v>-737.09999999997672</v>
      </c>
      <c r="O69" s="177">
        <f t="shared" si="7"/>
        <v>0.99462656406278727</v>
      </c>
      <c r="AMF69" s="28"/>
      <c r="AMG69" s="28"/>
      <c r="AMH69" s="28"/>
      <c r="AMI69" s="28"/>
      <c r="AMJ69" s="28"/>
    </row>
    <row r="70" spans="1:1024" s="34" customFormat="1" ht="78" customHeight="1" outlineLevel="1" x14ac:dyDescent="0.2">
      <c r="A70" s="37" t="s">
        <v>315</v>
      </c>
      <c r="B70" s="22" t="s">
        <v>316</v>
      </c>
      <c r="C70" s="331">
        <v>0</v>
      </c>
      <c r="D70" s="134">
        <v>0</v>
      </c>
      <c r="E70" s="136">
        <v>0</v>
      </c>
      <c r="F70" s="146">
        <f t="shared" si="0"/>
        <v>0</v>
      </c>
      <c r="G70" s="144" t="str">
        <f t="shared" si="1"/>
        <v>-</v>
      </c>
      <c r="H70" s="331">
        <v>0</v>
      </c>
      <c r="I70" s="144">
        <f t="shared" si="2"/>
        <v>0</v>
      </c>
      <c r="J70" s="145" t="str">
        <f t="shared" si="3"/>
        <v>-</v>
      </c>
      <c r="K70" s="331">
        <v>0</v>
      </c>
      <c r="L70" s="350">
        <f t="shared" si="4"/>
        <v>0</v>
      </c>
      <c r="M70" s="350" t="str">
        <f t="shared" si="5"/>
        <v>-</v>
      </c>
      <c r="N70" s="176">
        <f t="shared" si="8"/>
        <v>0</v>
      </c>
      <c r="O70" s="177" t="str">
        <f t="shared" si="7"/>
        <v>-</v>
      </c>
      <c r="AMF70" s="28"/>
      <c r="AMG70" s="28"/>
      <c r="AMH70" s="28"/>
      <c r="AMI70" s="28"/>
      <c r="AMJ70" s="28"/>
    </row>
    <row r="71" spans="1:1024" s="34" customFormat="1" ht="51.75" customHeight="1" outlineLevel="1" x14ac:dyDescent="0.25">
      <c r="A71" s="39" t="s">
        <v>102</v>
      </c>
      <c r="B71" s="21" t="s">
        <v>103</v>
      </c>
      <c r="C71" s="332">
        <v>13130654.408</v>
      </c>
      <c r="D71" s="131">
        <v>17030727.450879999</v>
      </c>
      <c r="E71" s="121">
        <v>17326031.213119999</v>
      </c>
      <c r="F71" s="141">
        <f t="shared" si="0"/>
        <v>0.27763635751072685</v>
      </c>
      <c r="G71" s="141">
        <f t="shared" si="1"/>
        <v>1.0173394685043087</v>
      </c>
      <c r="H71" s="121">
        <v>15059100.300000001</v>
      </c>
      <c r="I71" s="339">
        <f t="shared" si="2"/>
        <v>0.2421357356459945</v>
      </c>
      <c r="J71" s="140">
        <f t="shared" si="3"/>
        <v>0.88423118410140955</v>
      </c>
      <c r="K71" s="121">
        <v>12039565.65835</v>
      </c>
      <c r="L71" s="347">
        <f t="shared" si="4"/>
        <v>0.24645535605486793</v>
      </c>
      <c r="M71" s="347">
        <f t="shared" si="5"/>
        <v>0.79948771297777987</v>
      </c>
      <c r="N71" s="171">
        <f t="shared" si="8"/>
        <v>-1091088.7496499997</v>
      </c>
      <c r="O71" s="172">
        <f t="shared" si="7"/>
        <v>0.91690522682668107</v>
      </c>
      <c r="Q71" s="45"/>
      <c r="AMF71" s="28"/>
      <c r="AMG71" s="28"/>
      <c r="AMH71" s="28"/>
      <c r="AMI71" s="28"/>
      <c r="AMJ71" s="28"/>
    </row>
    <row r="72" spans="1:1024" s="34" customFormat="1" ht="43.5" customHeight="1" outlineLevel="1" x14ac:dyDescent="0.25">
      <c r="A72" s="39" t="s">
        <v>104</v>
      </c>
      <c r="B72" s="21" t="s">
        <v>105</v>
      </c>
      <c r="C72" s="332">
        <v>909772.76157000009</v>
      </c>
      <c r="D72" s="120">
        <v>1255835.85983</v>
      </c>
      <c r="E72" s="125">
        <v>1247105.6422899999</v>
      </c>
      <c r="F72" s="141">
        <f t="shared" si="0"/>
        <v>1.9983911127568681E-2</v>
      </c>
      <c r="G72" s="141">
        <f t="shared" si="1"/>
        <v>0.99304828137239054</v>
      </c>
      <c r="H72" s="121">
        <v>1132164</v>
      </c>
      <c r="I72" s="339">
        <f t="shared" si="2"/>
        <v>1.8204099683957326E-2</v>
      </c>
      <c r="J72" s="140">
        <f t="shared" si="3"/>
        <v>0.90152227390071404</v>
      </c>
      <c r="K72" s="121">
        <v>871363.54400999995</v>
      </c>
      <c r="L72" s="347">
        <f t="shared" si="4"/>
        <v>1.7837205974559012E-2</v>
      </c>
      <c r="M72" s="347">
        <f t="shared" si="5"/>
        <v>0.76964427769298438</v>
      </c>
      <c r="N72" s="171">
        <f t="shared" si="8"/>
        <v>-38409.217560000136</v>
      </c>
      <c r="O72" s="172">
        <f t="shared" si="7"/>
        <v>0.95778152613217704</v>
      </c>
      <c r="AMF72" s="28"/>
      <c r="AMG72" s="28"/>
      <c r="AMH72" s="28"/>
      <c r="AMI72" s="28"/>
      <c r="AMJ72" s="28"/>
    </row>
    <row r="73" spans="1:1024" s="34" customFormat="1" ht="36" customHeight="1" outlineLevel="1" x14ac:dyDescent="0.2">
      <c r="A73" s="35" t="s">
        <v>106</v>
      </c>
      <c r="B73" s="21" t="s">
        <v>107</v>
      </c>
      <c r="C73" s="332">
        <v>552415.29963000002</v>
      </c>
      <c r="D73" s="120">
        <v>795256.55125000002</v>
      </c>
      <c r="E73" s="125">
        <v>828153.56670000008</v>
      </c>
      <c r="F73" s="141">
        <f t="shared" si="0"/>
        <v>1.3270525539859095E-2</v>
      </c>
      <c r="G73" s="141">
        <f t="shared" si="1"/>
        <v>1.041366544416757</v>
      </c>
      <c r="H73" s="121">
        <v>873397</v>
      </c>
      <c r="I73" s="339">
        <f t="shared" si="2"/>
        <v>1.4043377153547788E-2</v>
      </c>
      <c r="J73" s="140">
        <f t="shared" si="3"/>
        <v>1.0982581641448628</v>
      </c>
      <c r="K73" s="121">
        <v>617931.01871000009</v>
      </c>
      <c r="L73" s="347">
        <f t="shared" si="4"/>
        <v>1.2649327521869399E-2</v>
      </c>
      <c r="M73" s="347">
        <f t="shared" si="5"/>
        <v>0.7075030240658029</v>
      </c>
      <c r="N73" s="171">
        <f t="shared" si="8"/>
        <v>65515.719080000068</v>
      </c>
      <c r="O73" s="172">
        <f t="shared" si="7"/>
        <v>1.1185986686536047</v>
      </c>
      <c r="AMF73" s="28"/>
      <c r="AMG73" s="28"/>
      <c r="AMH73" s="28"/>
      <c r="AMI73" s="28"/>
      <c r="AMJ73" s="28"/>
    </row>
    <row r="74" spans="1:1024" s="34" customFormat="1" ht="52.5" customHeight="1" outlineLevel="1" x14ac:dyDescent="0.25">
      <c r="A74" s="46" t="s">
        <v>108</v>
      </c>
      <c r="B74" s="21" t="s">
        <v>109</v>
      </c>
      <c r="C74" s="121">
        <v>85960.714420000004</v>
      </c>
      <c r="D74" s="120">
        <v>150021.52128000002</v>
      </c>
      <c r="E74" s="125">
        <v>141893.87471</v>
      </c>
      <c r="F74" s="141">
        <f t="shared" ref="F74:F78" si="9">IFERROR(E74/$E$79,"-")</f>
        <v>2.2737404800319402E-3</v>
      </c>
      <c r="G74" s="141">
        <f t="shared" ref="G74:G78" si="10">IFERROR(E74/D74,"-")</f>
        <v>0.94582346252288307</v>
      </c>
      <c r="H74" s="121">
        <v>0</v>
      </c>
      <c r="I74" s="140">
        <f t="shared" ref="I74:I79" si="11">IFERROR(H74/$H$79,"-")</f>
        <v>0</v>
      </c>
      <c r="J74" s="140">
        <f t="shared" ref="J74:J79" si="12">IFERROR(H74/D74,"-")</f>
        <v>0</v>
      </c>
      <c r="K74" s="121">
        <v>3165.203</v>
      </c>
      <c r="L74" s="140">
        <f t="shared" ref="L74:L79" si="13">IFERROR(K74/$K$79,"-")</f>
        <v>6.4793137434315448E-5</v>
      </c>
      <c r="M74" s="347" t="str">
        <f t="shared" ref="M74:M79" si="14">IFERROR(K74/H74,"-")</f>
        <v>-</v>
      </c>
      <c r="N74" s="171">
        <f t="shared" ref="N74:N79" si="15">K74-C74</f>
        <v>-82795.51142000001</v>
      </c>
      <c r="O74" s="172">
        <f t="shared" ref="O74:O79" si="16">IFERROR(K74/C74,"-")</f>
        <v>3.6821506444618027E-2</v>
      </c>
      <c r="AMF74" s="28"/>
      <c r="AMG74" s="28"/>
      <c r="AMH74" s="28"/>
      <c r="AMI74" s="28"/>
      <c r="AMJ74" s="28"/>
    </row>
    <row r="75" spans="1:1024" s="34" customFormat="1" ht="93.75" customHeight="1" outlineLevel="1" x14ac:dyDescent="0.25">
      <c r="A75" s="46" t="s">
        <v>110</v>
      </c>
      <c r="B75" s="21" t="s">
        <v>111</v>
      </c>
      <c r="C75" s="121">
        <v>6717.6850000000004</v>
      </c>
      <c r="D75" s="129">
        <v>7596.3850000000002</v>
      </c>
      <c r="E75" s="125">
        <v>7087.6850000000004</v>
      </c>
      <c r="F75" s="141">
        <f t="shared" si="9"/>
        <v>1.1357471439237141E-4</v>
      </c>
      <c r="G75" s="141">
        <f t="shared" si="10"/>
        <v>0.93303393653691857</v>
      </c>
      <c r="H75" s="121">
        <v>1080</v>
      </c>
      <c r="I75" s="140">
        <f t="shared" si="11"/>
        <v>1.736535312788069E-5</v>
      </c>
      <c r="J75" s="140">
        <f t="shared" si="12"/>
        <v>0.14217288881487708</v>
      </c>
      <c r="K75" s="121">
        <v>6147.4324999999999</v>
      </c>
      <c r="L75" s="140">
        <f t="shared" si="13"/>
        <v>1.2584072454142038E-4</v>
      </c>
      <c r="M75" s="347">
        <f t="shared" si="14"/>
        <v>5.6920671296296295</v>
      </c>
      <c r="N75" s="171">
        <f t="shared" si="15"/>
        <v>-570.25250000000051</v>
      </c>
      <c r="O75" s="172">
        <f t="shared" si="16"/>
        <v>0.91511175352818708</v>
      </c>
      <c r="AMF75" s="28"/>
      <c r="AMG75" s="28"/>
      <c r="AMH75" s="28"/>
      <c r="AMI75" s="28"/>
      <c r="AMJ75" s="28"/>
    </row>
    <row r="76" spans="1:1024" s="34" customFormat="1" ht="50.25" customHeight="1" outlineLevel="1" x14ac:dyDescent="0.2">
      <c r="A76" s="35" t="s">
        <v>112</v>
      </c>
      <c r="B76" s="21" t="s">
        <v>113</v>
      </c>
      <c r="C76" s="121">
        <v>8103.3427799999999</v>
      </c>
      <c r="D76" s="129">
        <v>0</v>
      </c>
      <c r="E76" s="125">
        <v>8360.1811399999988</v>
      </c>
      <c r="F76" s="141">
        <f t="shared" si="9"/>
        <v>1.3396548876593554E-4</v>
      </c>
      <c r="G76" s="141" t="str">
        <f t="shared" si="10"/>
        <v>-</v>
      </c>
      <c r="H76" s="121">
        <v>0</v>
      </c>
      <c r="I76" s="140">
        <f t="shared" si="11"/>
        <v>0</v>
      </c>
      <c r="J76" s="140" t="str">
        <f t="shared" si="12"/>
        <v>-</v>
      </c>
      <c r="K76" s="121">
        <v>9696.3470899999993</v>
      </c>
      <c r="L76" s="140">
        <f t="shared" si="13"/>
        <v>1.9848861182464273E-4</v>
      </c>
      <c r="M76" s="347" t="str">
        <f t="shared" si="14"/>
        <v>-</v>
      </c>
      <c r="N76" s="171">
        <f t="shared" si="15"/>
        <v>1593.0043099999994</v>
      </c>
      <c r="O76" s="172">
        <f t="shared" si="16"/>
        <v>1.1965860698786828</v>
      </c>
      <c r="AMF76" s="28"/>
      <c r="AMG76" s="28"/>
      <c r="AMH76" s="28"/>
      <c r="AMI76" s="28"/>
      <c r="AMJ76" s="28"/>
    </row>
    <row r="77" spans="1:1024" s="34" customFormat="1" ht="127.5" customHeight="1" outlineLevel="1" x14ac:dyDescent="0.25">
      <c r="A77" s="47" t="s">
        <v>114</v>
      </c>
      <c r="B77" s="21" t="s">
        <v>115</v>
      </c>
      <c r="C77" s="121">
        <v>37937.488689999998</v>
      </c>
      <c r="D77" s="129">
        <v>0</v>
      </c>
      <c r="E77" s="125">
        <v>73953.420819999999</v>
      </c>
      <c r="F77" s="141">
        <f t="shared" si="9"/>
        <v>1.185046830942734E-3</v>
      </c>
      <c r="G77" s="141" t="str">
        <f t="shared" si="10"/>
        <v>-</v>
      </c>
      <c r="H77" s="121">
        <v>0</v>
      </c>
      <c r="I77" s="140">
        <f t="shared" si="11"/>
        <v>0</v>
      </c>
      <c r="J77" s="140" t="str">
        <f t="shared" si="12"/>
        <v>-</v>
      </c>
      <c r="K77" s="121">
        <v>14786.256529999999</v>
      </c>
      <c r="L77" s="347">
        <f t="shared" si="13"/>
        <v>3.0268136087553758E-4</v>
      </c>
      <c r="M77" s="347" t="str">
        <f t="shared" si="14"/>
        <v>-</v>
      </c>
      <c r="N77" s="171">
        <f t="shared" si="15"/>
        <v>-23151.23216</v>
      </c>
      <c r="O77" s="172">
        <f t="shared" si="16"/>
        <v>0.38975317135046766</v>
      </c>
      <c r="AMF77" s="28"/>
      <c r="AMG77" s="28"/>
      <c r="AMH77" s="28"/>
      <c r="AMI77" s="28"/>
      <c r="AMJ77" s="28"/>
    </row>
    <row r="78" spans="1:1024" s="34" customFormat="1" ht="78.75" outlineLevel="1" x14ac:dyDescent="0.2">
      <c r="A78" s="36" t="s">
        <v>116</v>
      </c>
      <c r="B78" s="21" t="s">
        <v>117</v>
      </c>
      <c r="C78" s="332">
        <v>-35425.601360000001</v>
      </c>
      <c r="D78" s="129">
        <v>0</v>
      </c>
      <c r="E78" s="125">
        <v>-92999.480230000001</v>
      </c>
      <c r="F78" s="141">
        <f t="shared" si="9"/>
        <v>-1.4902453206881007E-3</v>
      </c>
      <c r="G78" s="141" t="str">
        <f t="shared" si="10"/>
        <v>-</v>
      </c>
      <c r="H78" s="121">
        <v>0</v>
      </c>
      <c r="I78" s="140">
        <f t="shared" si="11"/>
        <v>0</v>
      </c>
      <c r="J78" s="140" t="str">
        <f t="shared" si="12"/>
        <v>-</v>
      </c>
      <c r="K78" s="332">
        <v>-59959.337049999995</v>
      </c>
      <c r="L78" s="347">
        <f t="shared" si="13"/>
        <v>-1.2273947566557634E-3</v>
      </c>
      <c r="M78" s="347" t="str">
        <f t="shared" si="14"/>
        <v>-</v>
      </c>
      <c r="N78" s="171">
        <f t="shared" si="15"/>
        <v>-24533.735689999994</v>
      </c>
      <c r="O78" s="172">
        <f t="shared" si="16"/>
        <v>1.6925425327486945</v>
      </c>
      <c r="AMF78" s="28"/>
      <c r="AMG78" s="28"/>
      <c r="AMH78" s="28"/>
      <c r="AMI78" s="28"/>
      <c r="AMJ78" s="28"/>
    </row>
    <row r="79" spans="1:1024" s="34" customFormat="1" ht="24.75" customHeight="1" x14ac:dyDescent="0.2">
      <c r="A79" s="48" t="s">
        <v>118</v>
      </c>
      <c r="B79" s="49"/>
      <c r="C79" s="333">
        <v>45665313.492820002</v>
      </c>
      <c r="D79" s="137">
        <f>D62+D9</f>
        <v>60511838.60729</v>
      </c>
      <c r="E79" s="137">
        <f>E62+E9</f>
        <v>62405483.807899997</v>
      </c>
      <c r="F79" s="137"/>
      <c r="G79" s="147"/>
      <c r="H79" s="333">
        <f>H62+H9</f>
        <v>62192803.799999997</v>
      </c>
      <c r="I79" s="340">
        <f t="shared" si="11"/>
        <v>1</v>
      </c>
      <c r="J79" s="340">
        <f t="shared" si="12"/>
        <v>1.0277791128380536</v>
      </c>
      <c r="K79" s="333">
        <f>K62+K9</f>
        <v>48850898.80404</v>
      </c>
      <c r="L79" s="340">
        <f t="shared" si="13"/>
        <v>1</v>
      </c>
      <c r="M79" s="340">
        <f t="shared" si="14"/>
        <v>0.78547510032085099</v>
      </c>
      <c r="N79" s="178">
        <f t="shared" si="15"/>
        <v>3185585.3112199977</v>
      </c>
      <c r="O79" s="179">
        <f t="shared" si="16"/>
        <v>1.0697594096604828</v>
      </c>
      <c r="AMF79" s="28"/>
      <c r="AMG79" s="28"/>
      <c r="AMH79" s="28"/>
      <c r="AMI79" s="28"/>
      <c r="AMJ79" s="28"/>
    </row>
    <row r="80" spans="1:1024" x14ac:dyDescent="0.25">
      <c r="A80" s="50"/>
      <c r="B80" s="5"/>
      <c r="C80" s="88"/>
      <c r="D80" s="77"/>
      <c r="E80" s="111"/>
      <c r="F80" s="241"/>
      <c r="G80" s="241"/>
      <c r="H80" s="77"/>
      <c r="I80" s="242"/>
      <c r="J80" s="242"/>
      <c r="K80" s="342"/>
      <c r="L80" s="243"/>
      <c r="O80" s="229"/>
    </row>
    <row r="81" spans="1:1024" ht="55.5" customHeight="1" x14ac:dyDescent="0.25">
      <c r="A81" s="4" t="s">
        <v>4</v>
      </c>
      <c r="B81" s="302" t="s">
        <v>5</v>
      </c>
      <c r="C81" s="303" t="s">
        <v>494</v>
      </c>
      <c r="D81" s="225" t="s">
        <v>342</v>
      </c>
      <c r="E81" s="310" t="s">
        <v>339</v>
      </c>
      <c r="F81" s="311"/>
      <c r="G81" s="312"/>
      <c r="H81" s="304" t="s">
        <v>489</v>
      </c>
      <c r="I81" s="304"/>
      <c r="J81" s="304"/>
      <c r="K81" s="302" t="s">
        <v>495</v>
      </c>
      <c r="L81" s="302"/>
      <c r="M81" s="302"/>
      <c r="N81" s="305" t="s">
        <v>343</v>
      </c>
      <c r="O81" s="306" t="s">
        <v>496</v>
      </c>
    </row>
    <row r="82" spans="1:1024" ht="66.599999999999994" customHeight="1" x14ac:dyDescent="0.25">
      <c r="A82" s="19"/>
      <c r="B82" s="302"/>
      <c r="C82" s="303"/>
      <c r="D82" s="224" t="s">
        <v>7</v>
      </c>
      <c r="E82" s="223" t="s">
        <v>7</v>
      </c>
      <c r="F82" s="224" t="s">
        <v>8</v>
      </c>
      <c r="G82" s="224" t="s">
        <v>9</v>
      </c>
      <c r="H82" s="269" t="s">
        <v>7</v>
      </c>
      <c r="I82" s="269" t="s">
        <v>8</v>
      </c>
      <c r="J82" s="269" t="s">
        <v>341</v>
      </c>
      <c r="K82" s="270" t="s">
        <v>7</v>
      </c>
      <c r="L82" s="269" t="s">
        <v>8</v>
      </c>
      <c r="M82" s="269" t="s">
        <v>9</v>
      </c>
      <c r="N82" s="305"/>
      <c r="O82" s="306"/>
    </row>
    <row r="83" spans="1:1024" ht="37.9" customHeight="1" x14ac:dyDescent="0.25">
      <c r="A83" s="23" t="s">
        <v>119</v>
      </c>
      <c r="B83" s="6"/>
      <c r="C83" s="89"/>
      <c r="D83" s="7"/>
      <c r="E83" s="24"/>
      <c r="F83" s="27"/>
      <c r="G83" s="27"/>
      <c r="H83" s="78"/>
      <c r="I83" s="272"/>
      <c r="J83" s="272"/>
      <c r="K83" s="343"/>
      <c r="L83" s="274"/>
      <c r="M83" s="272"/>
      <c r="N83" s="51"/>
      <c r="O83" s="52"/>
    </row>
    <row r="84" spans="1:1024" s="55" customFormat="1" ht="33" customHeight="1" x14ac:dyDescent="0.25">
      <c r="A84" s="53" t="s">
        <v>120</v>
      </c>
      <c r="B84" s="54" t="s">
        <v>121</v>
      </c>
      <c r="C84" s="299">
        <v>1840658.2569200001</v>
      </c>
      <c r="D84" s="8" t="s">
        <v>344</v>
      </c>
      <c r="E84" s="8" t="s">
        <v>356</v>
      </c>
      <c r="F84" s="9">
        <f>E84/E162</f>
        <v>4.4730613983877107E-2</v>
      </c>
      <c r="G84" s="9">
        <f t="shared" ref="G84:G90" si="17">E84/D84</f>
        <v>0.97765492475808113</v>
      </c>
      <c r="H84" s="256">
        <v>4112612.6679400001</v>
      </c>
      <c r="I84" s="9">
        <f>H84/$D$162</f>
        <v>6.4376612736760111E-2</v>
      </c>
      <c r="J84" s="9">
        <f>H84/D84</f>
        <v>1.4231059456100867</v>
      </c>
      <c r="K84" s="276">
        <v>2063133.1505999998</v>
      </c>
      <c r="L84" s="9">
        <f>K84/K162</f>
        <v>4.2672606943628129E-2</v>
      </c>
      <c r="M84" s="257">
        <f>IFERROR(K84/H84,"")</f>
        <v>0.50165997072450286</v>
      </c>
      <c r="N84" s="258">
        <f>K84-C84</f>
        <v>222474.89367999975</v>
      </c>
      <c r="O84" s="9">
        <f>K84/C84</f>
        <v>1.1208670283272846</v>
      </c>
      <c r="AMF84" s="28"/>
      <c r="AMG84" s="28"/>
      <c r="AMH84" s="28"/>
      <c r="AMI84" s="28"/>
      <c r="AMJ84" s="28"/>
    </row>
    <row r="85" spans="1:1024" ht="63" x14ac:dyDescent="0.25">
      <c r="A85" s="56" t="s">
        <v>122</v>
      </c>
      <c r="B85" s="57" t="s">
        <v>123</v>
      </c>
      <c r="C85" s="120">
        <v>158793.04383000001</v>
      </c>
      <c r="D85" s="10" t="s">
        <v>345</v>
      </c>
      <c r="E85" s="10" t="s">
        <v>357</v>
      </c>
      <c r="F85" s="12">
        <f>E85/E162</f>
        <v>3.7893876775441072E-3</v>
      </c>
      <c r="G85" s="12">
        <f t="shared" si="17"/>
        <v>0.99369073517445239</v>
      </c>
      <c r="H85" s="250">
        <v>281984.84350000002</v>
      </c>
      <c r="I85" s="11">
        <f t="shared" ref="I85:I100" si="18">H85/$D$162</f>
        <v>4.4140381147851513E-3</v>
      </c>
      <c r="J85" s="12">
        <f t="shared" ref="J85:J90" si="19">H85/D85</f>
        <v>1.1707028061012672</v>
      </c>
      <c r="K85" s="277">
        <v>210371.17413</v>
      </c>
      <c r="L85" s="11">
        <f>K85/K162</f>
        <v>4.3511910141661603E-3</v>
      </c>
      <c r="M85" s="259">
        <f t="shared" ref="M85:M90" si="20">IFERROR(K85/H85,"")</f>
        <v>0.74603716823524946</v>
      </c>
      <c r="N85" s="260">
        <f t="shared" ref="N85:N99" si="21">K85-C85</f>
        <v>51578.13029999999</v>
      </c>
      <c r="O85" s="11">
        <f t="shared" ref="O85:O90" si="22">K85/C85</f>
        <v>1.3248135375200585</v>
      </c>
    </row>
    <row r="86" spans="1:1024" ht="98.25" customHeight="1" x14ac:dyDescent="0.25">
      <c r="A86" s="56" t="s">
        <v>124</v>
      </c>
      <c r="B86" s="57" t="s">
        <v>125</v>
      </c>
      <c r="C86" s="120">
        <v>105016.36818999999</v>
      </c>
      <c r="D86" s="10" t="s">
        <v>346</v>
      </c>
      <c r="E86" s="10" t="s">
        <v>358</v>
      </c>
      <c r="F86" s="12">
        <f>E86/E162</f>
        <v>2.6995561571966963E-3</v>
      </c>
      <c r="G86" s="12">
        <f t="shared" si="17"/>
        <v>0.9940964564163286</v>
      </c>
      <c r="H86" s="250">
        <v>211342.34866999998</v>
      </c>
      <c r="I86" s="11">
        <f t="shared" si="18"/>
        <v>3.3082387362340371E-3</v>
      </c>
      <c r="J86" s="12">
        <f t="shared" si="19"/>
        <v>1.2321437551341181</v>
      </c>
      <c r="K86" s="277">
        <v>146789.84959999999</v>
      </c>
      <c r="L86" s="11">
        <f>K86/K162</f>
        <v>3.0361130853204603E-3</v>
      </c>
      <c r="M86" s="259">
        <f t="shared" si="20"/>
        <v>0.69455956425091436</v>
      </c>
      <c r="N86" s="260">
        <f t="shared" si="21"/>
        <v>41773.481409999993</v>
      </c>
      <c r="O86" s="11">
        <f t="shared" si="22"/>
        <v>1.3977806710514085</v>
      </c>
    </row>
    <row r="87" spans="1:1024" ht="118.5" customHeight="1" x14ac:dyDescent="0.25">
      <c r="A87" s="56" t="s">
        <v>126</v>
      </c>
      <c r="B87" s="57" t="s">
        <v>127</v>
      </c>
      <c r="C87" s="120">
        <v>41578.25548</v>
      </c>
      <c r="D87" s="10" t="s">
        <v>347</v>
      </c>
      <c r="E87" s="10" t="s">
        <v>359</v>
      </c>
      <c r="F87" s="12">
        <f>E87/E162</f>
        <v>1.177625298236309E-3</v>
      </c>
      <c r="G87" s="12">
        <f t="shared" si="17"/>
        <v>0.99574164460068393</v>
      </c>
      <c r="H87" s="250">
        <v>78327.098709999991</v>
      </c>
      <c r="I87" s="11">
        <f t="shared" si="18"/>
        <v>1.2260900083676972E-3</v>
      </c>
      <c r="J87" s="12">
        <f t="shared" si="19"/>
        <v>1.0485527309163829</v>
      </c>
      <c r="K87" s="277">
        <v>61684.341310000003</v>
      </c>
      <c r="L87" s="11">
        <f>K87/K162</f>
        <v>1.2758418672748914E-3</v>
      </c>
      <c r="M87" s="259">
        <f t="shared" si="20"/>
        <v>0.78752235593943665</v>
      </c>
      <c r="N87" s="260">
        <f t="shared" si="21"/>
        <v>20106.085830000004</v>
      </c>
      <c r="O87" s="11">
        <f t="shared" si="22"/>
        <v>1.4835721363940209</v>
      </c>
    </row>
    <row r="88" spans="1:1024" x14ac:dyDescent="0.25">
      <c r="A88" s="56" t="s">
        <v>128</v>
      </c>
      <c r="B88" s="57" t="s">
        <v>129</v>
      </c>
      <c r="C88" s="120">
        <v>219065.80755</v>
      </c>
      <c r="D88" s="10" t="s">
        <v>348</v>
      </c>
      <c r="E88" s="10" t="s">
        <v>360</v>
      </c>
      <c r="F88" s="12">
        <f>E88/E162</f>
        <v>4.7311795067065633E-3</v>
      </c>
      <c r="G88" s="12">
        <f t="shared" si="17"/>
        <v>0.99294980699855762</v>
      </c>
      <c r="H88" s="250">
        <v>333274.53700000001</v>
      </c>
      <c r="I88" s="11">
        <f t="shared" si="18"/>
        <v>5.2168992160934137E-3</v>
      </c>
      <c r="J88" s="12">
        <f t="shared" si="19"/>
        <v>1.1073851486079542</v>
      </c>
      <c r="K88" s="277">
        <v>254551.56819999998</v>
      </c>
      <c r="L88" s="11">
        <f>K88/K162</f>
        <v>5.2649917498169005E-3</v>
      </c>
      <c r="M88" s="259">
        <f t="shared" si="20"/>
        <v>0.76378942865353072</v>
      </c>
      <c r="N88" s="260">
        <f t="shared" si="21"/>
        <v>35485.760649999982</v>
      </c>
      <c r="O88" s="11">
        <f t="shared" si="22"/>
        <v>1.1619867611786046</v>
      </c>
    </row>
    <row r="89" spans="1:1024" ht="60.75" customHeight="1" x14ac:dyDescent="0.25">
      <c r="A89" s="56" t="s">
        <v>130</v>
      </c>
      <c r="B89" s="57" t="s">
        <v>131</v>
      </c>
      <c r="C89" s="120">
        <v>121101.00093000001</v>
      </c>
      <c r="D89" s="10" t="s">
        <v>349</v>
      </c>
      <c r="E89" s="10" t="s">
        <v>361</v>
      </c>
      <c r="F89" s="12">
        <f>E89/E162</f>
        <v>2.8143278438592734E-3</v>
      </c>
      <c r="G89" s="12">
        <f t="shared" si="17"/>
        <v>0.98585665877289785</v>
      </c>
      <c r="H89" s="250">
        <v>226963.4895</v>
      </c>
      <c r="I89" s="11">
        <f t="shared" si="18"/>
        <v>3.5527636197852574E-3</v>
      </c>
      <c r="J89" s="12">
        <f t="shared" si="19"/>
        <v>1.2587334632939753</v>
      </c>
      <c r="K89" s="277">
        <v>147336.67677000002</v>
      </c>
      <c r="L89" s="11">
        <f>K89/K162</f>
        <v>3.0474233300735545E-3</v>
      </c>
      <c r="M89" s="259">
        <f t="shared" si="20"/>
        <v>0.64916466121745997</v>
      </c>
      <c r="N89" s="260">
        <f t="shared" si="21"/>
        <v>26235.675840000011</v>
      </c>
      <c r="O89" s="11">
        <f t="shared" si="22"/>
        <v>1.2166429314251912</v>
      </c>
    </row>
    <row r="90" spans="1:1024" ht="31.5" x14ac:dyDescent="0.25">
      <c r="A90" s="56" t="s">
        <v>132</v>
      </c>
      <c r="B90" s="57" t="s">
        <v>133</v>
      </c>
      <c r="C90" s="120">
        <v>159258.16233000002</v>
      </c>
      <c r="D90" s="10" t="s">
        <v>350</v>
      </c>
      <c r="E90" s="10" t="s">
        <v>362</v>
      </c>
      <c r="F90" s="12">
        <f>E90/E162</f>
        <v>2.8014135949234226E-3</v>
      </c>
      <c r="G90" s="12">
        <f t="shared" si="17"/>
        <v>0.98151298633942385</v>
      </c>
      <c r="H90" s="250">
        <v>68672.800000000003</v>
      </c>
      <c r="I90" s="11">
        <f t="shared" si="18"/>
        <v>1.0749668417870753E-3</v>
      </c>
      <c r="J90" s="12">
        <f t="shared" si="19"/>
        <v>0.38092744590435101</v>
      </c>
      <c r="K90" s="277">
        <v>49708.759090000007</v>
      </c>
      <c r="L90" s="11">
        <f>K90/K162</f>
        <v>1.0281461173197593E-3</v>
      </c>
      <c r="M90" s="259">
        <f t="shared" si="20"/>
        <v>0.72384931282836884</v>
      </c>
      <c r="N90" s="260">
        <f t="shared" si="21"/>
        <v>-109549.40324000001</v>
      </c>
      <c r="O90" s="11">
        <f t="shared" si="22"/>
        <v>0.31212691621417882</v>
      </c>
    </row>
    <row r="91" spans="1:1024" ht="31.5" x14ac:dyDescent="0.25">
      <c r="A91" s="56" t="s">
        <v>336</v>
      </c>
      <c r="B91" s="58" t="s">
        <v>337</v>
      </c>
      <c r="C91" s="120">
        <v>3530</v>
      </c>
      <c r="D91" s="10" t="s">
        <v>351</v>
      </c>
      <c r="E91" s="10" t="s">
        <v>351</v>
      </c>
      <c r="F91" s="12"/>
      <c r="G91" s="12"/>
      <c r="H91" s="250">
        <v>4450</v>
      </c>
      <c r="I91" s="11"/>
      <c r="J91" s="12"/>
      <c r="K91" s="277">
        <v>4059.9989</v>
      </c>
      <c r="L91" s="11"/>
      <c r="M91" s="259"/>
      <c r="N91" s="260"/>
      <c r="O91" s="11"/>
    </row>
    <row r="92" spans="1:1024" ht="22.5" customHeight="1" x14ac:dyDescent="0.25">
      <c r="A92" s="39" t="s">
        <v>134</v>
      </c>
      <c r="B92" s="57" t="s">
        <v>135</v>
      </c>
      <c r="C92" s="277">
        <v>2999.9</v>
      </c>
      <c r="D92" s="10" t="s">
        <v>352</v>
      </c>
      <c r="E92" s="10" t="s">
        <v>363</v>
      </c>
      <c r="F92" s="12">
        <f>E92/E162</f>
        <v>4.7494735052910625E-5</v>
      </c>
      <c r="G92" s="12" t="s">
        <v>325</v>
      </c>
      <c r="H92" s="250">
        <v>2250</v>
      </c>
      <c r="I92" s="11">
        <f t="shared" si="18"/>
        <v>3.5220282178983811E-5</v>
      </c>
      <c r="J92" s="12" t="s">
        <v>325</v>
      </c>
      <c r="K92" s="277">
        <v>2250</v>
      </c>
      <c r="L92" s="11">
        <f>K92/K162</f>
        <v>4.6537648622068191E-5</v>
      </c>
      <c r="M92" s="259">
        <v>0</v>
      </c>
      <c r="N92" s="260">
        <f t="shared" si="21"/>
        <v>-749.90000000000009</v>
      </c>
      <c r="O92" s="11">
        <v>0</v>
      </c>
    </row>
    <row r="93" spans="1:1024" ht="22.5" customHeight="1" x14ac:dyDescent="0.25">
      <c r="A93" s="56" t="s">
        <v>136</v>
      </c>
      <c r="B93" s="57" t="s">
        <v>137</v>
      </c>
      <c r="C93" s="277">
        <v>0</v>
      </c>
      <c r="D93" s="10" t="s">
        <v>353</v>
      </c>
      <c r="E93" s="10" t="s">
        <v>364</v>
      </c>
      <c r="F93" s="12">
        <f>E93/E162</f>
        <v>0</v>
      </c>
      <c r="G93" s="12" t="s">
        <v>325</v>
      </c>
      <c r="H93" s="250">
        <v>33650.52261</v>
      </c>
      <c r="I93" s="11">
        <f t="shared" si="18"/>
        <v>5.2674706746421102E-4</v>
      </c>
      <c r="J93" s="12" t="s">
        <v>325</v>
      </c>
      <c r="K93" s="277">
        <v>0</v>
      </c>
      <c r="L93" s="11">
        <f>K93/K162</f>
        <v>0</v>
      </c>
      <c r="M93" s="259">
        <f>IFERROR(K93/H93,"")</f>
        <v>0</v>
      </c>
      <c r="N93" s="260">
        <f t="shared" si="21"/>
        <v>0</v>
      </c>
      <c r="O93" s="11">
        <v>0</v>
      </c>
    </row>
    <row r="94" spans="1:1024" ht="45" customHeight="1" x14ac:dyDescent="0.25">
      <c r="A94" s="39" t="s">
        <v>138</v>
      </c>
      <c r="B94" s="58" t="s">
        <v>139</v>
      </c>
      <c r="C94" s="120">
        <v>1600</v>
      </c>
      <c r="D94" s="10" t="s">
        <v>354</v>
      </c>
      <c r="E94" s="10" t="s">
        <v>354</v>
      </c>
      <c r="F94" s="12">
        <f>E94/E162</f>
        <v>4.5913107654735426E-5</v>
      </c>
      <c r="G94" s="12">
        <f t="shared" ref="G94:G99" si="23">E94/D94</f>
        <v>1</v>
      </c>
      <c r="H94" s="250">
        <v>4900</v>
      </c>
      <c r="I94" s="11">
        <f t="shared" si="18"/>
        <v>7.6701947856453628E-5</v>
      </c>
      <c r="J94" s="12">
        <f t="shared" ref="J94:J100" si="24">H94/D94</f>
        <v>1.6896551724137931</v>
      </c>
      <c r="K94" s="277">
        <v>1600</v>
      </c>
      <c r="L94" s="11">
        <f>K94/K162</f>
        <v>3.3093439020137379E-5</v>
      </c>
      <c r="M94" s="259">
        <v>0</v>
      </c>
      <c r="N94" s="260">
        <f t="shared" si="21"/>
        <v>0</v>
      </c>
      <c r="O94" s="11">
        <v>0</v>
      </c>
    </row>
    <row r="95" spans="1:1024" ht="35.25" customHeight="1" x14ac:dyDescent="0.25">
      <c r="A95" s="56" t="s">
        <v>140</v>
      </c>
      <c r="B95" s="57" t="s">
        <v>141</v>
      </c>
      <c r="C95" s="120">
        <v>1027715.71861</v>
      </c>
      <c r="D95" s="10" t="s">
        <v>355</v>
      </c>
      <c r="E95" s="10" t="s">
        <v>365</v>
      </c>
      <c r="F95" s="12">
        <f>E95/E162</f>
        <v>2.6553282189139504E-2</v>
      </c>
      <c r="G95" s="12">
        <f t="shared" si="23"/>
        <v>0.97622878166408877</v>
      </c>
      <c r="H95" s="250">
        <v>2866797.02795</v>
      </c>
      <c r="I95" s="11">
        <f t="shared" si="18"/>
        <v>4.4875289010787175E-2</v>
      </c>
      <c r="J95" s="12">
        <f t="shared" si="24"/>
        <v>1.6686645268084377</v>
      </c>
      <c r="K95" s="277">
        <v>1184780.7825999998</v>
      </c>
      <c r="L95" s="11">
        <f>K95/K162</f>
        <v>2.4505294113252335E-2</v>
      </c>
      <c r="M95" s="259">
        <f t="shared" ref="M95:M129" si="25">IFERROR(K95/H95,"")</f>
        <v>0.41327682812871386</v>
      </c>
      <c r="N95" s="260">
        <f t="shared" si="21"/>
        <v>157065.06398999982</v>
      </c>
      <c r="O95" s="11">
        <f>K95/C95</f>
        <v>1.1528292903823953</v>
      </c>
    </row>
    <row r="96" spans="1:1024" s="55" customFormat="1" x14ac:dyDescent="0.25">
      <c r="A96" s="53" t="s">
        <v>142</v>
      </c>
      <c r="B96" s="54" t="s">
        <v>143</v>
      </c>
      <c r="C96" s="299">
        <v>349806.25381000002</v>
      </c>
      <c r="D96" s="251" t="s">
        <v>366</v>
      </c>
      <c r="E96" s="251" t="s">
        <v>367</v>
      </c>
      <c r="F96" s="9">
        <f>E96/E162</f>
        <v>6.1386964846019592E-3</v>
      </c>
      <c r="G96" s="9">
        <f t="shared" si="23"/>
        <v>0.99325054051007755</v>
      </c>
      <c r="H96" s="256">
        <v>79936.668000000005</v>
      </c>
      <c r="I96" s="9">
        <f t="shared" si="18"/>
        <v>1.251285334847887E-3</v>
      </c>
      <c r="J96" s="9">
        <f t="shared" si="24"/>
        <v>0.20477049583474227</v>
      </c>
      <c r="K96" s="276">
        <v>68602.518500000006</v>
      </c>
      <c r="L96" s="9">
        <f>K96/K162</f>
        <v>1.418933289129748E-3</v>
      </c>
      <c r="M96" s="257">
        <f t="shared" si="25"/>
        <v>0.85821088389623645</v>
      </c>
      <c r="N96" s="258">
        <f t="shared" si="21"/>
        <v>-281203.73531000002</v>
      </c>
      <c r="O96" s="9">
        <f>K96/C96</f>
        <v>0.19611575765955858</v>
      </c>
      <c r="AMF96" s="28"/>
      <c r="AMG96" s="28"/>
      <c r="AMH96" s="28"/>
      <c r="AMI96" s="28"/>
      <c r="AMJ96" s="28"/>
    </row>
    <row r="97" spans="1:1024" ht="39" customHeight="1" x14ac:dyDescent="0.25">
      <c r="A97" s="56" t="s">
        <v>144</v>
      </c>
      <c r="B97" s="57" t="s">
        <v>145</v>
      </c>
      <c r="C97" s="120">
        <v>349806.25381000002</v>
      </c>
      <c r="D97" s="10" t="s">
        <v>366</v>
      </c>
      <c r="E97" s="10" t="s">
        <v>367</v>
      </c>
      <c r="F97" s="12">
        <f>E97/E162</f>
        <v>6.1386964846019592E-3</v>
      </c>
      <c r="G97" s="12">
        <f t="shared" si="23"/>
        <v>0.99325054051007755</v>
      </c>
      <c r="H97" s="250">
        <v>79936.668000000005</v>
      </c>
      <c r="I97" s="11">
        <f t="shared" si="18"/>
        <v>1.251285334847887E-3</v>
      </c>
      <c r="J97" s="12">
        <f t="shared" si="24"/>
        <v>0.20477049583474227</v>
      </c>
      <c r="K97" s="277">
        <v>68602.518500000006</v>
      </c>
      <c r="L97" s="11">
        <f>K97/K162</f>
        <v>1.418933289129748E-3</v>
      </c>
      <c r="M97" s="259">
        <f t="shared" si="25"/>
        <v>0.85821088389623645</v>
      </c>
      <c r="N97" s="260">
        <f t="shared" si="21"/>
        <v>-281203.73531000002</v>
      </c>
      <c r="O97" s="11">
        <f>K97/C97</f>
        <v>0.19611575765955858</v>
      </c>
    </row>
    <row r="98" spans="1:1024" s="55" customFormat="1" ht="54.75" customHeight="1" x14ac:dyDescent="0.25">
      <c r="A98" s="53" t="s">
        <v>146</v>
      </c>
      <c r="B98" s="54" t="s">
        <v>147</v>
      </c>
      <c r="C98" s="286">
        <v>319870.34000000003</v>
      </c>
      <c r="D98" s="251" t="s">
        <v>368</v>
      </c>
      <c r="E98" s="251" t="s">
        <v>369</v>
      </c>
      <c r="F98" s="252">
        <f>E98/E162</f>
        <v>7.5930654140430988E-3</v>
      </c>
      <c r="G98" s="252">
        <f t="shared" si="23"/>
        <v>0.9932329164067607</v>
      </c>
      <c r="H98" s="261">
        <v>513686.74056999997</v>
      </c>
      <c r="I98" s="9">
        <f t="shared" si="18"/>
        <v>8.0409742019901548E-3</v>
      </c>
      <c r="J98" s="9">
        <f t="shared" si="24"/>
        <v>1.0638270027469272</v>
      </c>
      <c r="K98" s="293">
        <v>377667.42636000004</v>
      </c>
      <c r="L98" s="9">
        <f>K98/K162</f>
        <v>7.8114462150855532E-3</v>
      </c>
      <c r="M98" s="257">
        <f t="shared" si="25"/>
        <v>0.73520960642458977</v>
      </c>
      <c r="N98" s="258">
        <f t="shared" si="21"/>
        <v>57797.086360000016</v>
      </c>
      <c r="O98" s="9">
        <f>K98/C98</f>
        <v>1.1806891078428841</v>
      </c>
      <c r="AMF98" s="28"/>
      <c r="AMG98" s="28"/>
      <c r="AMH98" s="28"/>
      <c r="AMI98" s="28"/>
      <c r="AMJ98" s="28"/>
    </row>
    <row r="99" spans="1:1024" ht="31.5" x14ac:dyDescent="0.25">
      <c r="A99" s="56" t="s">
        <v>148</v>
      </c>
      <c r="B99" s="57" t="s">
        <v>149</v>
      </c>
      <c r="C99" s="120">
        <v>319621.65999999997</v>
      </c>
      <c r="D99" s="10" t="s">
        <v>370</v>
      </c>
      <c r="E99" s="10" t="s">
        <v>371</v>
      </c>
      <c r="F99" s="12">
        <f>E99/E162</f>
        <v>7.5834933227023902E-3</v>
      </c>
      <c r="G99" s="12">
        <f t="shared" si="23"/>
        <v>0.99324379246735317</v>
      </c>
      <c r="H99" s="250">
        <v>513286.74056999997</v>
      </c>
      <c r="I99" s="11">
        <f t="shared" si="18"/>
        <v>8.0347128184916697E-3</v>
      </c>
      <c r="J99" s="12">
        <f t="shared" si="24"/>
        <v>1.064352017385902</v>
      </c>
      <c r="K99" s="277">
        <v>377667.42636000004</v>
      </c>
      <c r="L99" s="11">
        <f>K99/K162</f>
        <v>7.8114462150855532E-3</v>
      </c>
      <c r="M99" s="259">
        <f t="shared" si="25"/>
        <v>0.7357825490302049</v>
      </c>
      <c r="N99" s="260">
        <f t="shared" si="21"/>
        <v>58045.766360000067</v>
      </c>
      <c r="O99" s="11">
        <f>K99/C99</f>
        <v>1.1816077369725195</v>
      </c>
    </row>
    <row r="100" spans="1:1024" x14ac:dyDescent="0.25">
      <c r="A100" s="90" t="s">
        <v>150</v>
      </c>
      <c r="B100" s="91" t="s">
        <v>151</v>
      </c>
      <c r="C100" s="277">
        <v>248.68</v>
      </c>
      <c r="D100" s="10" t="s">
        <v>372</v>
      </c>
      <c r="E100" s="10" t="s">
        <v>373</v>
      </c>
      <c r="F100" s="12"/>
      <c r="G100" s="12"/>
      <c r="H100" s="250">
        <v>400</v>
      </c>
      <c r="I100" s="11">
        <f t="shared" si="18"/>
        <v>6.2613834984860105E-6</v>
      </c>
      <c r="J100" s="12">
        <f t="shared" si="24"/>
        <v>0.65146579804560256</v>
      </c>
      <c r="K100" s="277">
        <v>0</v>
      </c>
      <c r="L100" s="11">
        <f>K100/K163</f>
        <v>0</v>
      </c>
      <c r="M100" s="259">
        <f t="shared" si="25"/>
        <v>0</v>
      </c>
      <c r="N100" s="260"/>
      <c r="O100" s="11"/>
    </row>
    <row r="101" spans="1:1024" s="55" customFormat="1" x14ac:dyDescent="0.25">
      <c r="A101" s="53" t="s">
        <v>152</v>
      </c>
      <c r="B101" s="54" t="s">
        <v>153</v>
      </c>
      <c r="C101" s="284">
        <v>8597917.6048900001</v>
      </c>
      <c r="D101" s="8" t="s">
        <v>374</v>
      </c>
      <c r="E101" s="8" t="s">
        <v>375</v>
      </c>
      <c r="F101" s="9">
        <f>E101/E162</f>
        <v>0.18384441232057344</v>
      </c>
      <c r="G101" s="9">
        <f t="shared" ref="G101:G134" si="26">E101/D101</f>
        <v>0.96485218428961839</v>
      </c>
      <c r="H101" s="8">
        <v>13000682.34231</v>
      </c>
      <c r="I101" s="9">
        <f t="shared" ref="I101:I147" si="27">H101/$D$162</f>
        <v>0.20350564471799573</v>
      </c>
      <c r="J101" s="9">
        <f t="shared" ref="J101:J134" si="28">H101/D101</f>
        <v>1.0802273973956651</v>
      </c>
      <c r="K101" s="284">
        <v>9230395.3330899999</v>
      </c>
      <c r="L101" s="9">
        <f>K101/K162</f>
        <v>0.1909159531796091</v>
      </c>
      <c r="M101" s="257">
        <f t="shared" si="25"/>
        <v>0.70999314420983806</v>
      </c>
      <c r="N101" s="258">
        <f t="shared" ref="N101:N134" si="29">K101-C101</f>
        <v>632477.72819999978</v>
      </c>
      <c r="O101" s="9">
        <f t="shared" ref="O101:O106" si="30">K101/C101</f>
        <v>1.0735617340459604</v>
      </c>
      <c r="AMF101" s="28"/>
      <c r="AMG101" s="28"/>
      <c r="AMH101" s="28"/>
      <c r="AMI101" s="28"/>
      <c r="AMJ101" s="28"/>
    </row>
    <row r="102" spans="1:1024" x14ac:dyDescent="0.25">
      <c r="A102" s="56" t="s">
        <v>154</v>
      </c>
      <c r="B102" s="57" t="s">
        <v>155</v>
      </c>
      <c r="C102" s="285">
        <v>215847.1146</v>
      </c>
      <c r="D102" s="10" t="s">
        <v>376</v>
      </c>
      <c r="E102" s="10" t="s">
        <v>377</v>
      </c>
      <c r="F102" s="253">
        <f>E102/E162</f>
        <v>5.3761636766190687E-3</v>
      </c>
      <c r="G102" s="253">
        <f t="shared" si="26"/>
        <v>0.98476996460815502</v>
      </c>
      <c r="H102" s="10">
        <v>371499.13099999999</v>
      </c>
      <c r="I102" s="11">
        <f t="shared" si="27"/>
        <v>5.8152463213632325E-3</v>
      </c>
      <c r="J102" s="12">
        <f t="shared" si="28"/>
        <v>1.0773549351961516</v>
      </c>
      <c r="K102" s="285">
        <v>248918.11669999998</v>
      </c>
      <c r="L102" s="11">
        <f>K102/K162</f>
        <v>5.1484728225118055E-3</v>
      </c>
      <c r="M102" s="259">
        <f t="shared" si="25"/>
        <v>0.67003687472959383</v>
      </c>
      <c r="N102" s="260">
        <f t="shared" si="29"/>
        <v>33071.002099999983</v>
      </c>
      <c r="O102" s="11">
        <f t="shared" si="30"/>
        <v>1.1532149371618239</v>
      </c>
    </row>
    <row r="103" spans="1:1024" ht="19.5" customHeight="1" x14ac:dyDescent="0.25">
      <c r="A103" s="56" t="s">
        <v>156</v>
      </c>
      <c r="B103" s="57" t="s">
        <v>157</v>
      </c>
      <c r="C103" s="285">
        <v>2319.1328900000003</v>
      </c>
      <c r="D103" s="10" t="s">
        <v>378</v>
      </c>
      <c r="E103" s="10" t="s">
        <v>379</v>
      </c>
      <c r="F103" s="253">
        <f>E103/E162</f>
        <v>5.2591090002586254E-5</v>
      </c>
      <c r="G103" s="253">
        <f t="shared" si="26"/>
        <v>0.999879597856842</v>
      </c>
      <c r="H103" s="10">
        <v>39807.631580000001</v>
      </c>
      <c r="I103" s="11">
        <f t="shared" si="27"/>
        <v>6.231271187220565E-4</v>
      </c>
      <c r="J103" s="12">
        <f t="shared" si="28"/>
        <v>11.982310390704956</v>
      </c>
      <c r="K103" s="285">
        <v>3576.6315800000002</v>
      </c>
      <c r="L103" s="11">
        <f>K103/K162</f>
        <v>7.3976899431392264E-5</v>
      </c>
      <c r="M103" s="259">
        <f t="shared" si="25"/>
        <v>8.9847886901087526E-2</v>
      </c>
      <c r="N103" s="260">
        <f t="shared" si="29"/>
        <v>1257.4986899999999</v>
      </c>
      <c r="O103" s="11">
        <f t="shared" si="30"/>
        <v>1.5422279574500795</v>
      </c>
    </row>
    <row r="104" spans="1:1024" ht="31.5" x14ac:dyDescent="0.25">
      <c r="A104" s="56" t="s">
        <v>158</v>
      </c>
      <c r="B104" s="57" t="s">
        <v>159</v>
      </c>
      <c r="C104" s="285">
        <v>2714416.9824099997</v>
      </c>
      <c r="D104" s="10" t="s">
        <v>380</v>
      </c>
      <c r="E104" s="10" t="s">
        <v>381</v>
      </c>
      <c r="F104" s="253">
        <f>E104/E162</f>
        <v>5.202286779904064E-2</v>
      </c>
      <c r="G104" s="253">
        <f t="shared" si="26"/>
        <v>0.99776280599762446</v>
      </c>
      <c r="H104" s="10">
        <v>4043824.7845199998</v>
      </c>
      <c r="I104" s="11">
        <f t="shared" si="27"/>
        <v>6.3299844441405684E-2</v>
      </c>
      <c r="J104" s="12">
        <f t="shared" si="28"/>
        <v>1.2279029486251565</v>
      </c>
      <c r="K104" s="285">
        <v>3144303.7097199997</v>
      </c>
      <c r="L104" s="11">
        <f>K104/K162</f>
        <v>6.5034889424006592E-2</v>
      </c>
      <c r="M104" s="259">
        <f t="shared" si="25"/>
        <v>0.77755686194826745</v>
      </c>
      <c r="N104" s="260">
        <f t="shared" si="29"/>
        <v>429886.72730999999</v>
      </c>
      <c r="O104" s="11">
        <f t="shared" si="30"/>
        <v>1.1583716614270239</v>
      </c>
    </row>
    <row r="105" spans="1:1024" x14ac:dyDescent="0.25">
      <c r="A105" s="56" t="s">
        <v>160</v>
      </c>
      <c r="B105" s="57" t="s">
        <v>161</v>
      </c>
      <c r="C105" s="285">
        <v>299681.20149000001</v>
      </c>
      <c r="D105" s="10" t="s">
        <v>382</v>
      </c>
      <c r="E105" s="10" t="s">
        <v>383</v>
      </c>
      <c r="F105" s="253">
        <f>E105/E162</f>
        <v>5.8573852907907861E-3</v>
      </c>
      <c r="G105" s="253">
        <f t="shared" si="26"/>
        <v>0.99704311362399134</v>
      </c>
      <c r="H105" s="10">
        <v>138147.3124</v>
      </c>
      <c r="I105" s="11">
        <f t="shared" si="27"/>
        <v>2.1624832555538795E-3</v>
      </c>
      <c r="J105" s="12">
        <f t="shared" si="28"/>
        <v>0.37229849245147761</v>
      </c>
      <c r="K105" s="285">
        <v>72098.407800000001</v>
      </c>
      <c r="L105" s="11">
        <f>K105/K162</f>
        <v>1.4912401637364357E-3</v>
      </c>
      <c r="M105" s="259">
        <f t="shared" si="25"/>
        <v>0.52189511722994619</v>
      </c>
      <c r="N105" s="260">
        <f t="shared" si="29"/>
        <v>-227582.79369000002</v>
      </c>
      <c r="O105" s="11">
        <f t="shared" si="30"/>
        <v>0.24058368506776637</v>
      </c>
    </row>
    <row r="106" spans="1:1024" x14ac:dyDescent="0.25">
      <c r="A106" s="56" t="s">
        <v>162</v>
      </c>
      <c r="B106" s="57" t="s">
        <v>163</v>
      </c>
      <c r="C106" s="285">
        <v>121494.69627</v>
      </c>
      <c r="D106" s="10" t="s">
        <v>384</v>
      </c>
      <c r="E106" s="10" t="s">
        <v>385</v>
      </c>
      <c r="F106" s="253">
        <f>E106/E162</f>
        <v>2.5546053099094789E-3</v>
      </c>
      <c r="G106" s="253">
        <f t="shared" si="26"/>
        <v>0.96840308557100041</v>
      </c>
      <c r="H106" s="10">
        <v>193801.93849999999</v>
      </c>
      <c r="I106" s="11">
        <f t="shared" si="27"/>
        <v>3.0336706492462518E-3</v>
      </c>
      <c r="J106" s="12">
        <f t="shared" si="28"/>
        <v>1.1631324229222417</v>
      </c>
      <c r="K106" s="285">
        <v>138000.58386000001</v>
      </c>
      <c r="L106" s="11">
        <f>K106/K162</f>
        <v>2.8543211916964156E-3</v>
      </c>
      <c r="M106" s="259">
        <f t="shared" si="25"/>
        <v>0.71207019356000933</v>
      </c>
      <c r="N106" s="260">
        <f t="shared" si="29"/>
        <v>16505.887590000013</v>
      </c>
      <c r="O106" s="11">
        <f t="shared" si="30"/>
        <v>1.135856857103611</v>
      </c>
    </row>
    <row r="107" spans="1:1024" x14ac:dyDescent="0.25">
      <c r="A107" s="56" t="s">
        <v>164</v>
      </c>
      <c r="B107" s="57" t="s">
        <v>165</v>
      </c>
      <c r="C107" s="285">
        <v>437171.06579000002</v>
      </c>
      <c r="D107" s="10" t="s">
        <v>386</v>
      </c>
      <c r="E107" s="10" t="s">
        <v>387</v>
      </c>
      <c r="F107" s="253">
        <f>E107/E162</f>
        <v>7.3939196844065962E-3</v>
      </c>
      <c r="G107" s="253">
        <f t="shared" si="26"/>
        <v>0.99717089260580216</v>
      </c>
      <c r="H107" s="10">
        <v>116080.8</v>
      </c>
      <c r="I107" s="11">
        <f t="shared" si="27"/>
        <v>1.8170660140276373E-3</v>
      </c>
      <c r="J107" s="12">
        <f t="shared" si="28"/>
        <v>0.24785286762595829</v>
      </c>
      <c r="K107" s="285">
        <v>67428.312969999999</v>
      </c>
      <c r="L107" s="11">
        <f>K107/K162</f>
        <v>1.3946467271896458E-3</v>
      </c>
      <c r="M107" s="259">
        <f t="shared" si="25"/>
        <v>0.58087395133389841</v>
      </c>
      <c r="N107" s="260">
        <f t="shared" si="29"/>
        <v>-369742.75282000005</v>
      </c>
      <c r="O107" s="11">
        <v>0</v>
      </c>
    </row>
    <row r="108" spans="1:1024" ht="32.450000000000003" customHeight="1" x14ac:dyDescent="0.25">
      <c r="A108" s="56" t="s">
        <v>166</v>
      </c>
      <c r="B108" s="57" t="s">
        <v>167</v>
      </c>
      <c r="C108" s="285">
        <v>4045893.9313600003</v>
      </c>
      <c r="D108" s="10" t="s">
        <v>388</v>
      </c>
      <c r="E108" s="10" t="s">
        <v>389</v>
      </c>
      <c r="F108" s="253">
        <f>E108/E162</f>
        <v>8.9085600168345949E-2</v>
      </c>
      <c r="G108" s="253">
        <f t="shared" si="26"/>
        <v>0.94372468325807057</v>
      </c>
      <c r="H108" s="10">
        <v>6610923.0581800006</v>
      </c>
      <c r="I108" s="11">
        <f t="shared" si="27"/>
        <v>0.10348381136562233</v>
      </c>
      <c r="J108" s="12">
        <f t="shared" si="28"/>
        <v>1.1087626760847908</v>
      </c>
      <c r="K108" s="285">
        <v>4554437.2869499996</v>
      </c>
      <c r="L108" s="11">
        <f>K108/K162</f>
        <v>9.4201245391699842E-2</v>
      </c>
      <c r="M108" s="259">
        <f t="shared" si="25"/>
        <v>0.68892607686828</v>
      </c>
      <c r="N108" s="260">
        <f t="shared" si="29"/>
        <v>508543.35558999935</v>
      </c>
      <c r="O108" s="11">
        <f>K108/C108</f>
        <v>1.1256936944511187</v>
      </c>
    </row>
    <row r="109" spans="1:1024" x14ac:dyDescent="0.25">
      <c r="A109" s="56" t="s">
        <v>168</v>
      </c>
      <c r="B109" s="57" t="s">
        <v>169</v>
      </c>
      <c r="C109" s="285">
        <v>42574.19932</v>
      </c>
      <c r="D109" s="10" t="s">
        <v>390</v>
      </c>
      <c r="E109" s="10" t="s">
        <v>391</v>
      </c>
      <c r="F109" s="253">
        <f>E109/E162</f>
        <v>1.2148196650684708E-3</v>
      </c>
      <c r="G109" s="253">
        <f t="shared" si="26"/>
        <v>0.99994266040101221</v>
      </c>
      <c r="H109" s="10">
        <v>92513.683999999994</v>
      </c>
      <c r="I109" s="11">
        <f t="shared" si="27"/>
        <v>1.4481591359543731E-3</v>
      </c>
      <c r="J109" s="12">
        <f t="shared" si="28"/>
        <v>1.2056130775987217</v>
      </c>
      <c r="K109" s="285">
        <v>50957.100829999996</v>
      </c>
      <c r="L109" s="11">
        <f>K109/K162</f>
        <v>1.0539660681003729E-3</v>
      </c>
      <c r="M109" s="259">
        <f t="shared" si="25"/>
        <v>0.55080609296674421</v>
      </c>
      <c r="N109" s="260">
        <f t="shared" si="29"/>
        <v>8382.9015099999961</v>
      </c>
      <c r="O109" s="11">
        <v>0</v>
      </c>
    </row>
    <row r="110" spans="1:1024" ht="31.5" x14ac:dyDescent="0.25">
      <c r="A110" s="56" t="s">
        <v>170</v>
      </c>
      <c r="B110" s="57" t="s">
        <v>171</v>
      </c>
      <c r="C110" s="285">
        <v>718519.28075999999</v>
      </c>
      <c r="D110" s="10" t="s">
        <v>392</v>
      </c>
      <c r="E110" s="10" t="s">
        <v>393</v>
      </c>
      <c r="F110" s="253">
        <f>E110/E162</f>
        <v>2.0286459636389875E-2</v>
      </c>
      <c r="G110" s="253">
        <f t="shared" si="26"/>
        <v>0.9501970027345753</v>
      </c>
      <c r="H110" s="10">
        <v>1394084.0021300002</v>
      </c>
      <c r="I110" s="11">
        <f t="shared" si="27"/>
        <v>2.1822236416100298E-2</v>
      </c>
      <c r="J110" s="12">
        <f t="shared" si="28"/>
        <v>1.0337964339657455</v>
      </c>
      <c r="K110" s="285">
        <v>950675.18267999997</v>
      </c>
      <c r="L110" s="11">
        <f>K110/K162</f>
        <v>1.9663194491236588E-2</v>
      </c>
      <c r="M110" s="259">
        <f t="shared" si="25"/>
        <v>0.68193536489011963</v>
      </c>
      <c r="N110" s="260">
        <f t="shared" si="29"/>
        <v>232155.90191999997</v>
      </c>
      <c r="O110" s="11">
        <f>K110/C110</f>
        <v>1.32310323207255</v>
      </c>
    </row>
    <row r="111" spans="1:1024" s="55" customFormat="1" ht="36.75" customHeight="1" x14ac:dyDescent="0.25">
      <c r="A111" s="53" t="s">
        <v>172</v>
      </c>
      <c r="B111" s="54" t="s">
        <v>173</v>
      </c>
      <c r="C111" s="284">
        <v>966974.85833000008</v>
      </c>
      <c r="D111" s="8" t="s">
        <v>394</v>
      </c>
      <c r="E111" s="8" t="s">
        <v>395</v>
      </c>
      <c r="F111" s="9">
        <f>E111/E162</f>
        <v>2.419202805803838E-2</v>
      </c>
      <c r="G111" s="9">
        <f t="shared" si="26"/>
        <v>0.99992330611878444</v>
      </c>
      <c r="H111" s="8">
        <v>3929444.76187</v>
      </c>
      <c r="I111" s="9">
        <f t="shared" si="27"/>
        <v>6.1509401475462779E-2</v>
      </c>
      <c r="J111" s="9">
        <f t="shared" si="28"/>
        <v>2.5713683430889001</v>
      </c>
      <c r="K111" s="284">
        <v>1668703.10516</v>
      </c>
      <c r="L111" s="9">
        <f>K111/K162</f>
        <v>3.4514452783328972E-2</v>
      </c>
      <c r="M111" s="257">
        <f t="shared" si="25"/>
        <v>0.42466638578369376</v>
      </c>
      <c r="N111" s="258">
        <f t="shared" si="29"/>
        <v>701728.24682999996</v>
      </c>
      <c r="O111" s="9">
        <f>K111/C111</f>
        <v>1.7256944074449976</v>
      </c>
      <c r="AMF111" s="28"/>
      <c r="AMG111" s="28"/>
      <c r="AMH111" s="28"/>
      <c r="AMI111" s="28"/>
      <c r="AMJ111" s="28"/>
    </row>
    <row r="112" spans="1:1024" x14ac:dyDescent="0.25">
      <c r="A112" s="56" t="s">
        <v>174</v>
      </c>
      <c r="B112" s="57" t="s">
        <v>175</v>
      </c>
      <c r="C112" s="285">
        <v>59245.805260000001</v>
      </c>
      <c r="D112" s="10" t="s">
        <v>396</v>
      </c>
      <c r="E112" s="10" t="s">
        <v>396</v>
      </c>
      <c r="F112" s="253">
        <f>E112/E162</f>
        <v>5.6265421015558202E-3</v>
      </c>
      <c r="G112" s="253">
        <f t="shared" si="26"/>
        <v>1</v>
      </c>
      <c r="H112" s="10">
        <v>133160.44695000001</v>
      </c>
      <c r="I112" s="11">
        <f t="shared" si="27"/>
        <v>2.08442156295938E-3</v>
      </c>
      <c r="J112" s="12">
        <f t="shared" si="28"/>
        <v>0.37469022443351374</v>
      </c>
      <c r="K112" s="285">
        <v>31850.013879999999</v>
      </c>
      <c r="L112" s="11">
        <f>K112/K162</f>
        <v>6.5876655758019315E-4</v>
      </c>
      <c r="M112" s="259">
        <f t="shared" si="25"/>
        <v>0.23918524313724523</v>
      </c>
      <c r="N112" s="260">
        <f t="shared" si="29"/>
        <v>-27395.791380000002</v>
      </c>
      <c r="O112" s="11">
        <v>0</v>
      </c>
    </row>
    <row r="113" spans="1:1024" x14ac:dyDescent="0.25">
      <c r="A113" s="56" t="s">
        <v>176</v>
      </c>
      <c r="B113" s="57" t="s">
        <v>177</v>
      </c>
      <c r="C113" s="285">
        <v>518641.59272000002</v>
      </c>
      <c r="D113" s="10" t="s">
        <v>397</v>
      </c>
      <c r="E113" s="10" t="s">
        <v>398</v>
      </c>
      <c r="F113" s="253">
        <f>E113/E162</f>
        <v>9.5395041167473434E-3</v>
      </c>
      <c r="G113" s="253">
        <f t="shared" si="26"/>
        <v>0.99999385938387375</v>
      </c>
      <c r="H113" s="10">
        <v>3366626.9937</v>
      </c>
      <c r="I113" s="11">
        <f t="shared" si="27"/>
        <v>5.2699356759776869E-2</v>
      </c>
      <c r="J113" s="12">
        <f t="shared" si="28"/>
        <v>5.5873416238842744</v>
      </c>
      <c r="K113" s="285">
        <v>1318651.29054</v>
      </c>
      <c r="L113" s="11">
        <f>K113/K162</f>
        <v>2.7274191295194341E-2</v>
      </c>
      <c r="M113" s="259">
        <f t="shared" si="25"/>
        <v>0.39168321676491163</v>
      </c>
      <c r="N113" s="260">
        <f t="shared" si="29"/>
        <v>800009.69781999988</v>
      </c>
      <c r="O113" s="11">
        <v>0</v>
      </c>
    </row>
    <row r="114" spans="1:1024" x14ac:dyDescent="0.25">
      <c r="A114" s="56" t="s">
        <v>178</v>
      </c>
      <c r="B114" s="57" t="s">
        <v>179</v>
      </c>
      <c r="C114" s="285">
        <v>210239.53674000001</v>
      </c>
      <c r="D114" s="10" t="s">
        <v>399</v>
      </c>
      <c r="E114" s="10" t="s">
        <v>400</v>
      </c>
      <c r="F114" s="253">
        <f>E114/E162</f>
        <v>5.0383872764456156E-3</v>
      </c>
      <c r="G114" s="253">
        <f t="shared" si="26"/>
        <v>0.99998460298482128</v>
      </c>
      <c r="H114" s="10">
        <v>277602.11022000003</v>
      </c>
      <c r="I114" s="11">
        <f t="shared" si="27"/>
        <v>4.3454331801910072E-3</v>
      </c>
      <c r="J114" s="12">
        <f t="shared" si="28"/>
        <v>0.87229467442382969</v>
      </c>
      <c r="K114" s="285">
        <v>220708.20668999999</v>
      </c>
      <c r="L114" s="11">
        <f>K114/K162</f>
        <v>4.56499598708712E-3</v>
      </c>
      <c r="M114" s="259">
        <f t="shared" si="25"/>
        <v>0.79505233773291006</v>
      </c>
      <c r="N114" s="260">
        <f t="shared" si="29"/>
        <v>10468.669949999981</v>
      </c>
      <c r="O114" s="11">
        <v>0</v>
      </c>
    </row>
    <row r="115" spans="1:1024" ht="33" customHeight="1" x14ac:dyDescent="0.25">
      <c r="A115" s="56" t="s">
        <v>180</v>
      </c>
      <c r="B115" s="57" t="s">
        <v>181</v>
      </c>
      <c r="C115" s="285">
        <v>178847.92361000003</v>
      </c>
      <c r="D115" s="10" t="s">
        <v>401</v>
      </c>
      <c r="E115" s="10" t="s">
        <v>402</v>
      </c>
      <c r="F115" s="253">
        <f>E115/E162</f>
        <v>3.9875945632896004E-3</v>
      </c>
      <c r="G115" s="253">
        <f t="shared" si="26"/>
        <v>0.99956900691414508</v>
      </c>
      <c r="H115" s="10">
        <v>152055.21100000001</v>
      </c>
      <c r="I115" s="11">
        <f t="shared" si="27"/>
        <v>2.3801899725355217E-3</v>
      </c>
      <c r="J115" s="12">
        <f t="shared" si="28"/>
        <v>0.60345068700932869</v>
      </c>
      <c r="K115" s="285">
        <v>97493.59405</v>
      </c>
      <c r="L115" s="11">
        <f>K115/K162</f>
        <v>2.0164989434673145E-3</v>
      </c>
      <c r="M115" s="259">
        <f t="shared" si="25"/>
        <v>0.64117233081870506</v>
      </c>
      <c r="N115" s="260">
        <f t="shared" si="29"/>
        <v>-81354.329560000027</v>
      </c>
      <c r="O115" s="11">
        <f t="shared" ref="O115:O147" si="31">K115/C115</f>
        <v>0.54512007789700045</v>
      </c>
    </row>
    <row r="116" spans="1:1024" s="55" customFormat="1" x14ac:dyDescent="0.25">
      <c r="A116" s="53" t="s">
        <v>182</v>
      </c>
      <c r="B116" s="54" t="s">
        <v>183</v>
      </c>
      <c r="C116" s="284">
        <v>49169.551780000002</v>
      </c>
      <c r="D116" s="8" t="s">
        <v>403</v>
      </c>
      <c r="E116" s="8" t="s">
        <v>404</v>
      </c>
      <c r="F116" s="9">
        <f>E116/E162</f>
        <v>1.1117336559093283E-3</v>
      </c>
      <c r="G116" s="9">
        <f t="shared" si="26"/>
        <v>0.99421482454749333</v>
      </c>
      <c r="H116" s="8">
        <v>74875.899999999994</v>
      </c>
      <c r="I116" s="9">
        <f t="shared" si="27"/>
        <v>1.1720668117357216E-3</v>
      </c>
      <c r="J116" s="9">
        <f t="shared" si="28"/>
        <v>1.0601326937453275</v>
      </c>
      <c r="K116" s="284">
        <v>51151.641490000002</v>
      </c>
      <c r="L116" s="9">
        <f>K116/K162</f>
        <v>1.0579898302682776E-3</v>
      </c>
      <c r="M116" s="257">
        <f t="shared" si="25"/>
        <v>0.68315227583241078</v>
      </c>
      <c r="N116" s="258">
        <f t="shared" si="29"/>
        <v>1982.0897100000002</v>
      </c>
      <c r="O116" s="9">
        <f t="shared" si="31"/>
        <v>1.0403113235375521</v>
      </c>
      <c r="AMF116" s="28"/>
      <c r="AMG116" s="28"/>
      <c r="AMH116" s="28"/>
      <c r="AMI116" s="28"/>
      <c r="AMJ116" s="28"/>
    </row>
    <row r="117" spans="1:1024" ht="28.5" customHeight="1" x14ac:dyDescent="0.25">
      <c r="A117" s="56" t="s">
        <v>184</v>
      </c>
      <c r="B117" s="57" t="s">
        <v>185</v>
      </c>
      <c r="C117" s="285">
        <v>9086.75144</v>
      </c>
      <c r="D117" s="10" t="s">
        <v>405</v>
      </c>
      <c r="E117" s="10" t="s">
        <v>406</v>
      </c>
      <c r="F117" s="253">
        <f>E117/E162</f>
        <v>2.7941292429124075E-4</v>
      </c>
      <c r="G117" s="253">
        <f t="shared" si="26"/>
        <v>0.98303357080392806</v>
      </c>
      <c r="H117" s="10">
        <v>19383.3</v>
      </c>
      <c r="I117" s="11">
        <f t="shared" si="27"/>
        <v>3.0341568691550974E-4</v>
      </c>
      <c r="J117" s="12">
        <f t="shared" si="28"/>
        <v>1.0796631222462973</v>
      </c>
      <c r="K117" s="285">
        <v>9872.4021099999991</v>
      </c>
      <c r="L117" s="11">
        <f>K117/K162</f>
        <v>2.0419483575597535E-4</v>
      </c>
      <c r="M117" s="259">
        <f t="shared" si="25"/>
        <v>0.50932514638890181</v>
      </c>
      <c r="N117" s="260">
        <f t="shared" si="29"/>
        <v>785.65066999999908</v>
      </c>
      <c r="O117" s="11">
        <f t="shared" si="31"/>
        <v>1.0864611159651132</v>
      </c>
    </row>
    <row r="118" spans="1:1024" ht="28.5" customHeight="1" x14ac:dyDescent="0.25">
      <c r="A118" s="56" t="s">
        <v>485</v>
      </c>
      <c r="B118" s="58" t="s">
        <v>484</v>
      </c>
      <c r="C118" s="285">
        <v>0</v>
      </c>
      <c r="D118" s="10"/>
      <c r="E118" s="10"/>
      <c r="F118" s="253"/>
      <c r="G118" s="253"/>
      <c r="H118" s="10">
        <v>1500</v>
      </c>
      <c r="I118" s="11">
        <f t="shared" si="27"/>
        <v>2.3480188119322541E-5</v>
      </c>
      <c r="J118" s="12" t="e">
        <f t="shared" si="28"/>
        <v>#DIV/0!</v>
      </c>
      <c r="K118" s="285">
        <v>750</v>
      </c>
      <c r="L118" s="11">
        <f>K118/K163</f>
        <v>1.491211271600235E-3</v>
      </c>
      <c r="M118" s="259">
        <f t="shared" si="25"/>
        <v>0.5</v>
      </c>
      <c r="N118" s="260">
        <f t="shared" si="29"/>
        <v>750</v>
      </c>
      <c r="O118" s="11" t="e">
        <f t="shared" si="31"/>
        <v>#DIV/0!</v>
      </c>
    </row>
    <row r="119" spans="1:1024" ht="31.5" x14ac:dyDescent="0.25">
      <c r="A119" s="56" t="s">
        <v>186</v>
      </c>
      <c r="B119" s="57" t="s">
        <v>187</v>
      </c>
      <c r="C119" s="285">
        <v>40082.800340000002</v>
      </c>
      <c r="D119" s="10" t="s">
        <v>407</v>
      </c>
      <c r="E119" s="10" t="s">
        <v>408</v>
      </c>
      <c r="F119" s="253">
        <f>E119/E162</f>
        <v>8.3232073161808762E-4</v>
      </c>
      <c r="G119" s="253">
        <f t="shared" si="26"/>
        <v>0.9980256550933353</v>
      </c>
      <c r="H119" s="10">
        <v>53992.6</v>
      </c>
      <c r="I119" s="11">
        <f t="shared" si="27"/>
        <v>8.451709367008895E-4</v>
      </c>
      <c r="J119" s="12">
        <f t="shared" si="28"/>
        <v>1.0250001423806423</v>
      </c>
      <c r="K119" s="285">
        <v>40529.239379999999</v>
      </c>
      <c r="L119" s="11">
        <f>K119/K162</f>
        <v>8.3828244497161281E-4</v>
      </c>
      <c r="M119" s="259">
        <f t="shared" si="25"/>
        <v>0.75064433607568448</v>
      </c>
      <c r="N119" s="260">
        <f t="shared" si="29"/>
        <v>446.43903999999748</v>
      </c>
      <c r="O119" s="11">
        <f t="shared" si="31"/>
        <v>1.0111379204100788</v>
      </c>
    </row>
    <row r="120" spans="1:1024" s="55" customFormat="1" x14ac:dyDescent="0.25">
      <c r="A120" s="53" t="s">
        <v>188</v>
      </c>
      <c r="B120" s="54" t="s">
        <v>189</v>
      </c>
      <c r="C120" s="284">
        <v>13012839.942</v>
      </c>
      <c r="D120" s="8" t="s">
        <v>409</v>
      </c>
      <c r="E120" s="8" t="s">
        <v>410</v>
      </c>
      <c r="F120" s="9">
        <f>E120/E162</f>
        <v>0.30083429420364194</v>
      </c>
      <c r="G120" s="9">
        <f t="shared" si="26"/>
        <v>0.99716734965980514</v>
      </c>
      <c r="H120" s="8">
        <v>18128582.954470001</v>
      </c>
      <c r="I120" s="9">
        <f t="shared" si="27"/>
        <v>0.28377502540513311</v>
      </c>
      <c r="J120" s="9">
        <f t="shared" si="28"/>
        <v>0.95135642698505207</v>
      </c>
      <c r="K120" s="284">
        <v>12758314.035049999</v>
      </c>
      <c r="L120" s="9">
        <f>K120/K162</f>
        <v>0.26388530469918126</v>
      </c>
      <c r="M120" s="257">
        <f t="shared" si="25"/>
        <v>0.70376786023996185</v>
      </c>
      <c r="N120" s="258">
        <f t="shared" si="29"/>
        <v>-254525.90695000067</v>
      </c>
      <c r="O120" s="9">
        <f t="shared" si="31"/>
        <v>0.98044040285714285</v>
      </c>
      <c r="AMF120" s="28"/>
      <c r="AMG120" s="28"/>
      <c r="AMH120" s="28"/>
      <c r="AMI120" s="28"/>
      <c r="AMJ120" s="28"/>
    </row>
    <row r="121" spans="1:1024" s="55" customFormat="1" x14ac:dyDescent="0.25">
      <c r="A121" s="59" t="s">
        <v>190</v>
      </c>
      <c r="B121" s="57" t="s">
        <v>191</v>
      </c>
      <c r="C121" s="285">
        <v>2922654.64059</v>
      </c>
      <c r="D121" s="10" t="s">
        <v>411</v>
      </c>
      <c r="E121" s="10" t="s">
        <v>412</v>
      </c>
      <c r="F121" s="253">
        <f>E121/E162</f>
        <v>6.5407232126642664E-2</v>
      </c>
      <c r="G121" s="253">
        <f t="shared" si="26"/>
        <v>0.99631792174898814</v>
      </c>
      <c r="H121" s="10">
        <v>4689572.0405400004</v>
      </c>
      <c r="I121" s="11">
        <f t="shared" si="27"/>
        <v>7.3408022473996318E-2</v>
      </c>
      <c r="J121" s="12">
        <f t="shared" si="28"/>
        <v>1.1309517433210423</v>
      </c>
      <c r="K121" s="285">
        <v>3191384.9061999996</v>
      </c>
      <c r="L121" s="11">
        <f>K121/K162</f>
        <v>6.6008688614447836E-2</v>
      </c>
      <c r="M121" s="259">
        <f t="shared" si="25"/>
        <v>0.68052796259688431</v>
      </c>
      <c r="N121" s="260">
        <f t="shared" si="29"/>
        <v>268730.26560999965</v>
      </c>
      <c r="O121" s="11">
        <f t="shared" si="31"/>
        <v>1.0919473214104252</v>
      </c>
      <c r="AMF121" s="28"/>
      <c r="AMG121" s="28"/>
      <c r="AMH121" s="28"/>
      <c r="AMI121" s="28"/>
      <c r="AMJ121" s="28"/>
    </row>
    <row r="122" spans="1:1024" x14ac:dyDescent="0.25">
      <c r="A122" s="56" t="s">
        <v>192</v>
      </c>
      <c r="B122" s="57" t="s">
        <v>193</v>
      </c>
      <c r="C122" s="285">
        <v>8819053.2868099995</v>
      </c>
      <c r="D122" s="10" t="s">
        <v>413</v>
      </c>
      <c r="E122" s="10" t="s">
        <v>414</v>
      </c>
      <c r="F122" s="253">
        <f>E122/E162</f>
        <v>0.20343785792681215</v>
      </c>
      <c r="G122" s="253">
        <f t="shared" si="26"/>
        <v>0.99871444213579341</v>
      </c>
      <c r="H122" s="10">
        <v>11014943.770850001</v>
      </c>
      <c r="I122" s="11">
        <f t="shared" si="27"/>
        <v>0.17242196790887868</v>
      </c>
      <c r="J122" s="12">
        <f t="shared" si="28"/>
        <v>0.85611189569782042</v>
      </c>
      <c r="K122" s="285">
        <v>7886401.48972</v>
      </c>
      <c r="L122" s="11">
        <f>K122/K162</f>
        <v>0.16311759174273088</v>
      </c>
      <c r="M122" s="259">
        <f t="shared" si="25"/>
        <v>0.7159729231292683</v>
      </c>
      <c r="N122" s="260">
        <f t="shared" si="29"/>
        <v>-932651.79708999954</v>
      </c>
      <c r="O122" s="11">
        <f t="shared" si="31"/>
        <v>0.8942458145156128</v>
      </c>
    </row>
    <row r="123" spans="1:1024" ht="31.5" x14ac:dyDescent="0.25">
      <c r="A123" s="56" t="s">
        <v>194</v>
      </c>
      <c r="B123" s="57" t="s">
        <v>195</v>
      </c>
      <c r="C123" s="285">
        <v>357245.22073</v>
      </c>
      <c r="D123" s="10" t="s">
        <v>415</v>
      </c>
      <c r="E123" s="10" t="s">
        <v>416</v>
      </c>
      <c r="F123" s="253">
        <f>E123/E162</f>
        <v>9.5014326512379149E-3</v>
      </c>
      <c r="G123" s="253">
        <f t="shared" si="26"/>
        <v>0.99319140668506856</v>
      </c>
      <c r="H123" s="10">
        <v>641914.07140000002</v>
      </c>
      <c r="I123" s="11">
        <f t="shared" si="27"/>
        <v>1.0048175435274828E-2</v>
      </c>
      <c r="J123" s="12">
        <f t="shared" si="28"/>
        <v>1.0623300005577152</v>
      </c>
      <c r="K123" s="285">
        <v>467016.32397000003</v>
      </c>
      <c r="L123" s="11">
        <f>K123/K162</f>
        <v>9.6594851491936997E-3</v>
      </c>
      <c r="M123" s="259">
        <f t="shared" si="25"/>
        <v>0.72753713429501243</v>
      </c>
      <c r="N123" s="260">
        <f t="shared" si="29"/>
        <v>109771.10324000003</v>
      </c>
      <c r="O123" s="11">
        <f t="shared" si="31"/>
        <v>1.3072710196533692</v>
      </c>
    </row>
    <row r="124" spans="1:1024" ht="27.75" customHeight="1" x14ac:dyDescent="0.25">
      <c r="A124" s="56" t="s">
        <v>196</v>
      </c>
      <c r="B124" s="57" t="s">
        <v>197</v>
      </c>
      <c r="C124" s="285">
        <v>440765.01647999999</v>
      </c>
      <c r="D124" s="10" t="s">
        <v>417</v>
      </c>
      <c r="E124" s="10" t="s">
        <v>418</v>
      </c>
      <c r="F124" s="253">
        <f>E124/E162</f>
        <v>1.1003636706012855E-2</v>
      </c>
      <c r="G124" s="253">
        <f t="shared" si="26"/>
        <v>0.985671731877929</v>
      </c>
      <c r="H124" s="10">
        <v>1005966.7722100001</v>
      </c>
      <c r="I124" s="11">
        <f t="shared" si="27"/>
        <v>1.5746859368852326E-2</v>
      </c>
      <c r="J124" s="12">
        <f t="shared" si="28"/>
        <v>1.4266531033849954</v>
      </c>
      <c r="K124" s="285">
        <v>704971.94967</v>
      </c>
      <c r="L124" s="11">
        <f>K124/K162</f>
        <v>1.4581216392069688E-2</v>
      </c>
      <c r="M124" s="259">
        <f t="shared" si="25"/>
        <v>0.70079049243470826</v>
      </c>
      <c r="N124" s="260">
        <f t="shared" si="29"/>
        <v>264206.93319000001</v>
      </c>
      <c r="O124" s="11">
        <f t="shared" si="31"/>
        <v>1.5994280927737572</v>
      </c>
    </row>
    <row r="125" spans="1:1024" ht="47.25" x14ac:dyDescent="0.25">
      <c r="A125" s="56" t="s">
        <v>198</v>
      </c>
      <c r="B125" s="57" t="s">
        <v>199</v>
      </c>
      <c r="C125" s="285">
        <v>47938.519619999999</v>
      </c>
      <c r="D125" s="10" t="s">
        <v>419</v>
      </c>
      <c r="E125" s="10" t="s">
        <v>420</v>
      </c>
      <c r="F125" s="253">
        <f>E125/E162</f>
        <v>1.0716610121903971E-3</v>
      </c>
      <c r="G125" s="253">
        <f t="shared" si="26"/>
        <v>0.99094972279683147</v>
      </c>
      <c r="H125" s="10">
        <v>71268.99904000001</v>
      </c>
      <c r="I125" s="11">
        <f t="shared" si="27"/>
        <v>1.1156063363566785E-3</v>
      </c>
      <c r="J125" s="12">
        <f t="shared" si="28"/>
        <v>1.0433584556848243</v>
      </c>
      <c r="K125" s="285">
        <v>50750.192849999999</v>
      </c>
      <c r="L125" s="11">
        <f>K125/K162</f>
        <v>1.0496865077135543E-3</v>
      </c>
      <c r="M125" s="259">
        <f t="shared" si="25"/>
        <v>0.71209352640853352</v>
      </c>
      <c r="N125" s="260">
        <f t="shared" si="29"/>
        <v>2811.6732300000003</v>
      </c>
      <c r="O125" s="11">
        <f t="shared" si="31"/>
        <v>1.0586516490765177</v>
      </c>
    </row>
    <row r="126" spans="1:1024" ht="25.5" customHeight="1" x14ac:dyDescent="0.25">
      <c r="A126" s="39" t="s">
        <v>200</v>
      </c>
      <c r="B126" s="57" t="s">
        <v>201</v>
      </c>
      <c r="C126" s="285">
        <v>1578.36</v>
      </c>
      <c r="D126" s="10" t="s">
        <v>421</v>
      </c>
      <c r="E126" s="10" t="s">
        <v>421</v>
      </c>
      <c r="F126" s="253">
        <f>E126/E162</f>
        <v>3.7116789512331632E-5</v>
      </c>
      <c r="G126" s="253">
        <f t="shared" si="26"/>
        <v>1</v>
      </c>
      <c r="H126" s="10">
        <v>4604.17</v>
      </c>
      <c r="I126" s="11">
        <f t="shared" si="27"/>
        <v>7.2071185155560841E-5</v>
      </c>
      <c r="J126" s="12">
        <f t="shared" si="28"/>
        <v>1.9639012113973724</v>
      </c>
      <c r="K126" s="285">
        <v>2737.2849999999999</v>
      </c>
      <c r="L126" s="11">
        <f>K126/K162</f>
        <v>5.6616358892647963E-5</v>
      </c>
      <c r="M126" s="259">
        <f t="shared" si="25"/>
        <v>0.59452300849012951</v>
      </c>
      <c r="N126" s="260">
        <f t="shared" si="29"/>
        <v>1158.925</v>
      </c>
      <c r="O126" s="11">
        <f t="shared" si="31"/>
        <v>1.7342589776730277</v>
      </c>
    </row>
    <row r="127" spans="1:1024" ht="27" customHeight="1" x14ac:dyDescent="0.25">
      <c r="A127" s="39" t="s">
        <v>202</v>
      </c>
      <c r="B127" s="57" t="s">
        <v>203</v>
      </c>
      <c r="C127" s="285">
        <v>191563.74627</v>
      </c>
      <c r="D127" s="10" t="s">
        <v>422</v>
      </c>
      <c r="E127" s="10" t="s">
        <v>422</v>
      </c>
      <c r="F127" s="253">
        <f>E127/E162</f>
        <v>3.8214366098977214E-3</v>
      </c>
      <c r="G127" s="253">
        <f t="shared" si="26"/>
        <v>1</v>
      </c>
      <c r="H127" s="10">
        <v>218561.23031000001</v>
      </c>
      <c r="I127" s="11">
        <f t="shared" si="27"/>
        <v>3.4212392021795868E-3</v>
      </c>
      <c r="J127" s="12">
        <f t="shared" si="28"/>
        <v>0.90549312685035499</v>
      </c>
      <c r="K127" s="285">
        <v>174093.91812000002</v>
      </c>
      <c r="L127" s="11">
        <f>K127/K162</f>
        <v>3.6008540394256317E-3</v>
      </c>
      <c r="M127" s="259">
        <f t="shared" si="25"/>
        <v>0.7965452878951631</v>
      </c>
      <c r="N127" s="260">
        <f t="shared" si="29"/>
        <v>-17469.828149999987</v>
      </c>
      <c r="O127" s="11">
        <f t="shared" si="31"/>
        <v>0.90880410051400284</v>
      </c>
    </row>
    <row r="128" spans="1:1024" ht="27" customHeight="1" x14ac:dyDescent="0.25">
      <c r="A128" s="39" t="s">
        <v>428</v>
      </c>
      <c r="B128" s="58" t="s">
        <v>427</v>
      </c>
      <c r="C128" s="285">
        <v>0</v>
      </c>
      <c r="D128" s="10" t="s">
        <v>423</v>
      </c>
      <c r="E128" s="10" t="s">
        <v>424</v>
      </c>
      <c r="F128" s="253"/>
      <c r="G128" s="253"/>
      <c r="H128" s="10">
        <v>0</v>
      </c>
      <c r="I128" s="11">
        <f t="shared" si="27"/>
        <v>0</v>
      </c>
      <c r="J128" s="12">
        <f t="shared" si="28"/>
        <v>0</v>
      </c>
      <c r="K128" s="285">
        <v>0</v>
      </c>
      <c r="L128" s="11">
        <f>K128/K163</f>
        <v>0</v>
      </c>
      <c r="M128" s="259" t="str">
        <f t="shared" si="25"/>
        <v/>
      </c>
      <c r="N128" s="260">
        <f t="shared" si="29"/>
        <v>0</v>
      </c>
      <c r="O128" s="11" t="e">
        <f t="shared" si="31"/>
        <v>#DIV/0!</v>
      </c>
    </row>
    <row r="129" spans="1:1024" ht="28.5" customHeight="1" x14ac:dyDescent="0.25">
      <c r="A129" s="56" t="s">
        <v>204</v>
      </c>
      <c r="B129" s="57" t="s">
        <v>205</v>
      </c>
      <c r="C129" s="285">
        <v>232041.15150000001</v>
      </c>
      <c r="D129" s="10" t="s">
        <v>425</v>
      </c>
      <c r="E129" s="10" t="s">
        <v>426</v>
      </c>
      <c r="F129" s="253">
        <f>E129/E162</f>
        <v>6.1588048425441242E-3</v>
      </c>
      <c r="G129" s="253">
        <f t="shared" si="26"/>
        <v>0.98160372871202628</v>
      </c>
      <c r="H129" s="10">
        <v>481751.90012000001</v>
      </c>
      <c r="I129" s="11">
        <f>H130/$D$162</f>
        <v>1.7372748786912126E-2</v>
      </c>
      <c r="J129" s="12">
        <f>H130/D129</f>
        <v>2.8005070795010925</v>
      </c>
      <c r="K129" s="285">
        <v>280957.96951999998</v>
      </c>
      <c r="L129" s="11">
        <f>K129/K162</f>
        <v>5.8111658947073352E-3</v>
      </c>
      <c r="M129" s="259">
        <f t="shared" si="25"/>
        <v>0.58320054254070597</v>
      </c>
      <c r="N129" s="260">
        <f t="shared" si="29"/>
        <v>48916.818019999977</v>
      </c>
      <c r="O129" s="11">
        <f t="shared" si="31"/>
        <v>1.2108109604860324</v>
      </c>
    </row>
    <row r="130" spans="1:1024" s="55" customFormat="1" x14ac:dyDescent="0.25">
      <c r="A130" s="53" t="s">
        <v>206</v>
      </c>
      <c r="B130" s="54" t="s">
        <v>207</v>
      </c>
      <c r="C130" s="284">
        <v>1158723.2345799999</v>
      </c>
      <c r="D130" s="8" t="s">
        <v>429</v>
      </c>
      <c r="E130" s="8" t="s">
        <v>430</v>
      </c>
      <c r="F130" s="9">
        <f>E130/E162</f>
        <v>2.845558731291329E-2</v>
      </c>
      <c r="G130" s="9">
        <f t="shared" si="26"/>
        <v>0.98748224085019531</v>
      </c>
      <c r="H130" s="8">
        <v>1109834.5144400001</v>
      </c>
      <c r="I130" s="9">
        <f t="shared" si="27"/>
        <v>1.7372748786912126E-2</v>
      </c>
      <c r="J130" s="9">
        <f t="shared" si="28"/>
        <v>0.60975961638972764</v>
      </c>
      <c r="K130" s="284">
        <v>750494.66099</v>
      </c>
      <c r="L130" s="9">
        <f>K130/K162</f>
        <v>1.5522780811507025E-2</v>
      </c>
      <c r="M130" s="257">
        <f t="shared" ref="M130:M162" si="32">IFERROR(K130/H130,"")</f>
        <v>0.676222131520828</v>
      </c>
      <c r="N130" s="258">
        <f t="shared" si="29"/>
        <v>-408228.57358999993</v>
      </c>
      <c r="O130" s="9">
        <f t="shared" si="31"/>
        <v>0.64769104354935136</v>
      </c>
      <c r="AMF130" s="28"/>
      <c r="AMG130" s="28"/>
      <c r="AMH130" s="28"/>
      <c r="AMI130" s="28"/>
      <c r="AMJ130" s="28"/>
    </row>
    <row r="131" spans="1:1024" x14ac:dyDescent="0.25">
      <c r="A131" s="56" t="s">
        <v>208</v>
      </c>
      <c r="B131" s="57" t="s">
        <v>209</v>
      </c>
      <c r="C131" s="285">
        <v>1094413.2481</v>
      </c>
      <c r="D131" s="10" t="s">
        <v>431</v>
      </c>
      <c r="E131" s="10" t="s">
        <v>432</v>
      </c>
      <c r="F131" s="253">
        <f>E131/E162</f>
        <v>2.6788167315058696E-2</v>
      </c>
      <c r="G131" s="253">
        <f t="shared" si="26"/>
        <v>0.98890883378025718</v>
      </c>
      <c r="H131" s="10">
        <v>1002319.4577799999</v>
      </c>
      <c r="I131" s="11">
        <f t="shared" si="27"/>
        <v>1.5689766282887842E-2</v>
      </c>
      <c r="J131" s="12">
        <f t="shared" si="28"/>
        <v>0.58581178756911989</v>
      </c>
      <c r="K131" s="285">
        <v>676399.39682000002</v>
      </c>
      <c r="L131" s="11">
        <f>K131/K162</f>
        <v>1.3990238869950235E-2</v>
      </c>
      <c r="M131" s="259">
        <f t="shared" si="32"/>
        <v>0.67483414750635673</v>
      </c>
      <c r="N131" s="260">
        <f t="shared" si="29"/>
        <v>-418013.85127999994</v>
      </c>
      <c r="O131" s="11">
        <f t="shared" si="31"/>
        <v>0.61804752271985952</v>
      </c>
    </row>
    <row r="132" spans="1:1024" x14ac:dyDescent="0.25">
      <c r="A132" s="56" t="s">
        <v>210</v>
      </c>
      <c r="B132" s="57" t="s">
        <v>211</v>
      </c>
      <c r="C132" s="285">
        <v>17399.098180000001</v>
      </c>
      <c r="D132" s="10" t="s">
        <v>433</v>
      </c>
      <c r="E132" s="10" t="s">
        <v>434</v>
      </c>
      <c r="F132" s="253">
        <f>E132/E162</f>
        <v>4.8214620916724697E-4</v>
      </c>
      <c r="G132" s="253">
        <f t="shared" si="26"/>
        <v>0.91587596125217663</v>
      </c>
      <c r="H132" s="10">
        <v>29419.94166</v>
      </c>
      <c r="I132" s="11">
        <f t="shared" si="27"/>
        <v>4.6052384309086287E-4</v>
      </c>
      <c r="J132" s="12">
        <f t="shared" si="28"/>
        <v>0.88478632638515042</v>
      </c>
      <c r="K132" s="285">
        <v>17753.616020000001</v>
      </c>
      <c r="L132" s="11">
        <f>K132/K162</f>
        <v>3.6720513071550256E-4</v>
      </c>
      <c r="M132" s="259">
        <f t="shared" si="32"/>
        <v>0.60345517422076356</v>
      </c>
      <c r="N132" s="260">
        <f t="shared" si="29"/>
        <v>354.51784000000043</v>
      </c>
      <c r="O132" s="11">
        <f t="shared" si="31"/>
        <v>1.0203756445496419</v>
      </c>
    </row>
    <row r="133" spans="1:1024" ht="31.5" x14ac:dyDescent="0.25">
      <c r="A133" s="56" t="s">
        <v>212</v>
      </c>
      <c r="B133" s="57" t="s">
        <v>213</v>
      </c>
      <c r="C133" s="285">
        <v>46910.888299999999</v>
      </c>
      <c r="D133" s="10" t="s">
        <v>435</v>
      </c>
      <c r="E133" s="10" t="s">
        <v>436</v>
      </c>
      <c r="F133" s="253">
        <f>E133/E162</f>
        <v>1.1852737886873443E-3</v>
      </c>
      <c r="G133" s="253">
        <f t="shared" si="26"/>
        <v>0.98669256895231494</v>
      </c>
      <c r="H133" s="10">
        <v>78095.115000000005</v>
      </c>
      <c r="I133" s="11">
        <f t="shared" si="27"/>
        <v>1.2224586609334185E-3</v>
      </c>
      <c r="J133" s="12">
        <f t="shared" si="28"/>
        <v>1.029261521267244</v>
      </c>
      <c r="K133" s="285">
        <v>56341.648150000001</v>
      </c>
      <c r="L133" s="11">
        <f>K133/K162</f>
        <v>1.1653368108412881E-3</v>
      </c>
      <c r="M133" s="259">
        <f t="shared" si="32"/>
        <v>0.72144907079015119</v>
      </c>
      <c r="N133" s="260">
        <f t="shared" si="29"/>
        <v>9430.7598500000022</v>
      </c>
      <c r="O133" s="11">
        <f t="shared" si="31"/>
        <v>1.2010356271595053</v>
      </c>
    </row>
    <row r="134" spans="1:1024" s="55" customFormat="1" x14ac:dyDescent="0.25">
      <c r="A134" s="53" t="s">
        <v>214</v>
      </c>
      <c r="B134" s="54" t="s">
        <v>215</v>
      </c>
      <c r="C134" s="284">
        <v>3992916.6005000002</v>
      </c>
      <c r="D134" s="8" t="s">
        <v>437</v>
      </c>
      <c r="E134" s="8" t="s">
        <v>438</v>
      </c>
      <c r="F134" s="9">
        <f>E134/E162</f>
        <v>9.2019957541299574E-2</v>
      </c>
      <c r="G134" s="9">
        <f t="shared" si="26"/>
        <v>0.99547918128160373</v>
      </c>
      <c r="H134" s="8">
        <v>6136899.52042</v>
      </c>
      <c r="I134" s="9">
        <f t="shared" si="27"/>
        <v>9.6063703472561254E-2</v>
      </c>
      <c r="J134" s="9">
        <f t="shared" si="28"/>
        <v>1.0510850460622398</v>
      </c>
      <c r="K134" s="284">
        <v>4188845.9469400002</v>
      </c>
      <c r="L134" s="9">
        <f>K134/K162</f>
        <v>8.6639573693630317E-2</v>
      </c>
      <c r="M134" s="257">
        <f t="shared" si="32"/>
        <v>0.68256713882995468</v>
      </c>
      <c r="N134" s="258">
        <f t="shared" si="29"/>
        <v>195929.34643999999</v>
      </c>
      <c r="O134" s="9">
        <f t="shared" si="31"/>
        <v>1.0490692308513194</v>
      </c>
      <c r="AMF134" s="28"/>
      <c r="AMG134" s="28"/>
      <c r="AMH134" s="28"/>
      <c r="AMI134" s="28"/>
      <c r="AMJ134" s="28"/>
    </row>
    <row r="135" spans="1:1024" ht="33" customHeight="1" x14ac:dyDescent="0.25">
      <c r="A135" s="56" t="s">
        <v>216</v>
      </c>
      <c r="B135" s="57" t="s">
        <v>217</v>
      </c>
      <c r="C135" s="285">
        <v>1287087.99361</v>
      </c>
      <c r="D135" s="10" t="s">
        <v>439</v>
      </c>
      <c r="E135" s="10" t="s">
        <v>440</v>
      </c>
      <c r="F135" s="253">
        <f>E135/E162</f>
        <v>2.8077089152671302E-2</v>
      </c>
      <c r="G135" s="253">
        <f t="shared" ref="G135:G161" si="33">E135/D135</f>
        <v>0.9974215581696364</v>
      </c>
      <c r="H135" s="10">
        <v>1637294.2982399999</v>
      </c>
      <c r="I135" s="11">
        <f t="shared" si="27"/>
        <v>2.5629318752912921E-2</v>
      </c>
      <c r="J135" s="12">
        <f t="shared" ref="J135:J162" si="34">H135/D135</f>
        <v>0.92085682346990039</v>
      </c>
      <c r="K135" s="285">
        <v>1021051.38867</v>
      </c>
      <c r="L135" s="11">
        <f>K135/K162</f>
        <v>2.1118813667110773E-2</v>
      </c>
      <c r="M135" s="259">
        <f t="shared" si="32"/>
        <v>0.62362117169013132</v>
      </c>
      <c r="N135" s="260">
        <f t="shared" ref="N135:N162" si="35">K135-C135</f>
        <v>-266036.60493999999</v>
      </c>
      <c r="O135" s="11">
        <f t="shared" si="31"/>
        <v>0.79330348331987344</v>
      </c>
    </row>
    <row r="136" spans="1:1024" x14ac:dyDescent="0.25">
      <c r="A136" s="56" t="s">
        <v>218</v>
      </c>
      <c r="B136" s="57" t="s">
        <v>219</v>
      </c>
      <c r="C136" s="285">
        <v>1375900.9615</v>
      </c>
      <c r="D136" s="10" t="s">
        <v>441</v>
      </c>
      <c r="E136" s="10" t="s">
        <v>442</v>
      </c>
      <c r="F136" s="253">
        <f>E136/E162</f>
        <v>2.9879859408681445E-2</v>
      </c>
      <c r="G136" s="253">
        <f t="shared" si="33"/>
        <v>0.99867890215848643</v>
      </c>
      <c r="H136" s="10">
        <v>2004482.42245</v>
      </c>
      <c r="I136" s="11">
        <f t="shared" si="27"/>
        <v>3.1377082907334236E-2</v>
      </c>
      <c r="J136" s="12">
        <f t="shared" si="34"/>
        <v>1.0606894983781019</v>
      </c>
      <c r="K136" s="285">
        <v>1389516.0890299999</v>
      </c>
      <c r="L136" s="11">
        <f>K136/K162</f>
        <v>2.8739916224883803E-2</v>
      </c>
      <c r="M136" s="259">
        <f t="shared" si="32"/>
        <v>0.69320442697205054</v>
      </c>
      <c r="N136" s="260">
        <f t="shared" si="35"/>
        <v>13615.12752999994</v>
      </c>
      <c r="O136" s="11">
        <f t="shared" si="31"/>
        <v>1.0098954270045402</v>
      </c>
    </row>
    <row r="137" spans="1:1024" outlineLevel="1" x14ac:dyDescent="0.25">
      <c r="A137" s="56" t="s">
        <v>220</v>
      </c>
      <c r="B137" s="57" t="s">
        <v>221</v>
      </c>
      <c r="C137" s="285">
        <v>140019.79738</v>
      </c>
      <c r="D137" s="10" t="s">
        <v>443</v>
      </c>
      <c r="E137" s="10" t="s">
        <v>444</v>
      </c>
      <c r="F137" s="253">
        <f>E137/E162</f>
        <v>3.3634058647234719E-3</v>
      </c>
      <c r="G137" s="253">
        <f t="shared" si="33"/>
        <v>0.98398333303226815</v>
      </c>
      <c r="H137" s="10">
        <v>227894.45788999999</v>
      </c>
      <c r="I137" s="11">
        <f t="shared" si="27"/>
        <v>3.5673364950721525E-3</v>
      </c>
      <c r="J137" s="12">
        <f t="shared" si="34"/>
        <v>1.0555551289230527</v>
      </c>
      <c r="K137" s="285">
        <v>168527.48290999999</v>
      </c>
      <c r="L137" s="11">
        <f>K137/K162</f>
        <v>3.4857212368120806E-3</v>
      </c>
      <c r="M137" s="259">
        <f t="shared" si="32"/>
        <v>0.73949794334772623</v>
      </c>
      <c r="N137" s="260">
        <f t="shared" si="35"/>
        <v>28507.685529999988</v>
      </c>
      <c r="O137" s="11">
        <f t="shared" si="31"/>
        <v>1.203597534516015</v>
      </c>
    </row>
    <row r="138" spans="1:1024" ht="37.5" customHeight="1" x14ac:dyDescent="0.25">
      <c r="A138" s="56" t="s">
        <v>222</v>
      </c>
      <c r="B138" s="57" t="s">
        <v>223</v>
      </c>
      <c r="C138" s="285">
        <v>78258.242889999994</v>
      </c>
      <c r="D138" s="10" t="s">
        <v>445</v>
      </c>
      <c r="E138" s="10" t="s">
        <v>446</v>
      </c>
      <c r="F138" s="253">
        <f>E138/E162</f>
        <v>1.7365176416643594E-3</v>
      </c>
      <c r="G138" s="253">
        <f t="shared" si="33"/>
        <v>0.94399867114323854</v>
      </c>
      <c r="H138" s="10">
        <v>132832.15609999999</v>
      </c>
      <c r="I138" s="11">
        <f t="shared" si="27"/>
        <v>2.0792826756821448E-3</v>
      </c>
      <c r="J138" s="12">
        <f t="shared" si="34"/>
        <v>1.1432312744373228</v>
      </c>
      <c r="K138" s="285">
        <v>92706.102719999995</v>
      </c>
      <c r="L138" s="11">
        <f>K138/K162</f>
        <v>1.9174773482243199E-3</v>
      </c>
      <c r="M138" s="259">
        <f t="shared" si="32"/>
        <v>0.69791912923711097</v>
      </c>
      <c r="N138" s="260">
        <f t="shared" si="35"/>
        <v>14447.859830000001</v>
      </c>
      <c r="O138" s="11">
        <f t="shared" si="31"/>
        <v>1.1846177386107168</v>
      </c>
    </row>
    <row r="139" spans="1:1024" ht="66.75" customHeight="1" x14ac:dyDescent="0.25">
      <c r="A139" s="56" t="s">
        <v>224</v>
      </c>
      <c r="B139" s="57" t="s">
        <v>225</v>
      </c>
      <c r="C139" s="285">
        <v>130260.13509000001</v>
      </c>
      <c r="D139" s="10" t="s">
        <v>447</v>
      </c>
      <c r="E139" s="10" t="s">
        <v>448</v>
      </c>
      <c r="F139" s="253">
        <f>E139/E162</f>
        <v>2.5115578134566425E-3</v>
      </c>
      <c r="G139" s="253">
        <f t="shared" si="33"/>
        <v>0.98959606948762613</v>
      </c>
      <c r="H139" s="10">
        <v>168446.22</v>
      </c>
      <c r="I139" s="11">
        <f t="shared" si="27"/>
        <v>2.6367659557258605E-3</v>
      </c>
      <c r="J139" s="12">
        <f t="shared" si="34"/>
        <v>1.0507871255258734</v>
      </c>
      <c r="K139" s="285">
        <v>134388.14426</v>
      </c>
      <c r="L139" s="11">
        <f>K139/K162</f>
        <v>2.7796036606860847E-3</v>
      </c>
      <c r="M139" s="259">
        <f t="shared" si="32"/>
        <v>0.79781038874009758</v>
      </c>
      <c r="N139" s="260">
        <f t="shared" si="35"/>
        <v>4128.0091699999903</v>
      </c>
      <c r="O139" s="11">
        <f t="shared" si="31"/>
        <v>1.0316905027554888</v>
      </c>
    </row>
    <row r="140" spans="1:1024" ht="31.5" x14ac:dyDescent="0.25">
      <c r="A140" s="56" t="s">
        <v>226</v>
      </c>
      <c r="B140" s="57" t="s">
        <v>227</v>
      </c>
      <c r="C140" s="285">
        <v>981389.47002999997</v>
      </c>
      <c r="D140" s="10" t="s">
        <v>449</v>
      </c>
      <c r="E140" s="10" t="s">
        <v>450</v>
      </c>
      <c r="F140" s="253">
        <f>E140/E162</f>
        <v>2.645152766010235E-2</v>
      </c>
      <c r="G140" s="253">
        <f t="shared" si="33"/>
        <v>0.99542329337942392</v>
      </c>
      <c r="H140" s="10">
        <v>1965949.9657399999</v>
      </c>
      <c r="I140" s="11">
        <f t="shared" si="27"/>
        <v>3.0773916685833933E-2</v>
      </c>
      <c r="J140" s="12">
        <f t="shared" si="34"/>
        <v>1.171300131992083</v>
      </c>
      <c r="K140" s="285">
        <v>1382656.7393499999</v>
      </c>
      <c r="L140" s="11">
        <f>K140/K162</f>
        <v>2.8598041555913254E-2</v>
      </c>
      <c r="M140" s="259">
        <f t="shared" si="32"/>
        <v>0.70330209997463311</v>
      </c>
      <c r="N140" s="260">
        <f t="shared" si="35"/>
        <v>401267.26931999996</v>
      </c>
      <c r="O140" s="11">
        <f t="shared" si="31"/>
        <v>1.4088766810466529</v>
      </c>
    </row>
    <row r="141" spans="1:1024" s="55" customFormat="1" x14ac:dyDescent="0.25">
      <c r="A141" s="53" t="s">
        <v>228</v>
      </c>
      <c r="B141" s="54" t="s">
        <v>229</v>
      </c>
      <c r="C141" s="284">
        <v>11668432.907049999</v>
      </c>
      <c r="D141" s="8" t="s">
        <v>451</v>
      </c>
      <c r="E141" s="8" t="s">
        <v>452</v>
      </c>
      <c r="F141" s="9">
        <f>E141/E162</f>
        <v>0.27154061377323091</v>
      </c>
      <c r="G141" s="9">
        <f t="shared" si="33"/>
        <v>0.9950231273629514</v>
      </c>
      <c r="H141" s="8">
        <v>20092412.563490003</v>
      </c>
      <c r="I141" s="9">
        <f t="shared" si="27"/>
        <v>0.31451575117452329</v>
      </c>
      <c r="J141" s="9">
        <f t="shared" si="34"/>
        <v>1.1656526578687381</v>
      </c>
      <c r="K141" s="284">
        <v>15549976.854489999</v>
      </c>
      <c r="L141" s="9">
        <f>K141/K162</f>
        <v>0.32162638174913277</v>
      </c>
      <c r="M141" s="257">
        <f t="shared" si="32"/>
        <v>0.77392283307709497</v>
      </c>
      <c r="N141" s="258">
        <f t="shared" si="35"/>
        <v>3881543.9474400003</v>
      </c>
      <c r="O141" s="9">
        <f t="shared" si="31"/>
        <v>1.3326534058480803</v>
      </c>
      <c r="AMF141" s="28"/>
      <c r="AMG141" s="28"/>
      <c r="AMH141" s="28"/>
      <c r="AMI141" s="28"/>
      <c r="AMJ141" s="28"/>
    </row>
    <row r="142" spans="1:1024" x14ac:dyDescent="0.25">
      <c r="A142" s="56" t="s">
        <v>230</v>
      </c>
      <c r="B142" s="57" t="s">
        <v>231</v>
      </c>
      <c r="C142" s="285">
        <v>3001461.6583499997</v>
      </c>
      <c r="D142" s="10" t="s">
        <v>453</v>
      </c>
      <c r="E142" s="10" t="s">
        <v>454</v>
      </c>
      <c r="F142" s="253">
        <f>E142/E162</f>
        <v>6.3987153955777185E-2</v>
      </c>
      <c r="G142" s="253">
        <f t="shared" si="33"/>
        <v>0.99782060429217634</v>
      </c>
      <c r="H142" s="10">
        <v>4570018.3070499999</v>
      </c>
      <c r="I142" s="11">
        <f t="shared" si="27"/>
        <v>7.153659303885461E-2</v>
      </c>
      <c r="J142" s="12">
        <f t="shared" si="34"/>
        <v>1.1282784800974572</v>
      </c>
      <c r="K142" s="285">
        <v>4000561.8083699998</v>
      </c>
      <c r="L142" s="11">
        <f>K142/K162</f>
        <v>8.2745217657239439E-2</v>
      </c>
      <c r="M142" s="259">
        <f t="shared" si="32"/>
        <v>0.87539295022045738</v>
      </c>
      <c r="N142" s="260">
        <f t="shared" si="35"/>
        <v>999100.15002000006</v>
      </c>
      <c r="O142" s="11">
        <f t="shared" si="31"/>
        <v>1.3328712020160329</v>
      </c>
    </row>
    <row r="143" spans="1:1024" ht="35.25" customHeight="1" x14ac:dyDescent="0.25">
      <c r="A143" s="56" t="s">
        <v>232</v>
      </c>
      <c r="B143" s="57" t="s">
        <v>233</v>
      </c>
      <c r="C143" s="285">
        <v>1022801.79603</v>
      </c>
      <c r="D143" s="10" t="s">
        <v>455</v>
      </c>
      <c r="E143" s="10" t="s">
        <v>456</v>
      </c>
      <c r="F143" s="253">
        <f>E143/E162</f>
        <v>2.4248418853502048E-2</v>
      </c>
      <c r="G143" s="253">
        <f t="shared" si="33"/>
        <v>0.97986864776652849</v>
      </c>
      <c r="H143" s="10">
        <v>1805306.4951300002</v>
      </c>
      <c r="I143" s="11">
        <f t="shared" si="27"/>
        <v>2.8259290745791497E-2</v>
      </c>
      <c r="J143" s="12">
        <f t="shared" si="34"/>
        <v>1.1549789600031837</v>
      </c>
      <c r="K143" s="285">
        <v>1192812.9762599999</v>
      </c>
      <c r="L143" s="11">
        <f>K143/K162</f>
        <v>2.467142718268055E-2</v>
      </c>
      <c r="M143" s="259">
        <f t="shared" si="32"/>
        <v>0.66072602047227746</v>
      </c>
      <c r="N143" s="260">
        <f t="shared" si="35"/>
        <v>170011.18022999994</v>
      </c>
      <c r="O143" s="11">
        <f t="shared" si="31"/>
        <v>1.1662210419358838</v>
      </c>
    </row>
    <row r="144" spans="1:1024" ht="25.5" customHeight="1" x14ac:dyDescent="0.25">
      <c r="A144" s="56" t="s">
        <v>234</v>
      </c>
      <c r="B144" s="57" t="s">
        <v>235</v>
      </c>
      <c r="C144" s="285">
        <v>5473833.7530200006</v>
      </c>
      <c r="D144" s="10" t="s">
        <v>457</v>
      </c>
      <c r="E144" s="10" t="s">
        <v>458</v>
      </c>
      <c r="F144" s="253">
        <f>E144/E162</f>
        <v>0.1335549859849843</v>
      </c>
      <c r="G144" s="253">
        <f t="shared" si="33"/>
        <v>0.99650551734368753</v>
      </c>
      <c r="H144" s="10">
        <v>10476680.73363</v>
      </c>
      <c r="I144" s="11">
        <f t="shared" si="27"/>
        <v>0.16399628966114299</v>
      </c>
      <c r="J144" s="12">
        <f t="shared" si="34"/>
        <v>1.2376048489068427</v>
      </c>
      <c r="K144" s="285">
        <v>8174220.6247299993</v>
      </c>
      <c r="L144" s="11">
        <f>K144/K162</f>
        <v>0.1690706698635322</v>
      </c>
      <c r="M144" s="259">
        <f t="shared" si="32"/>
        <v>0.78023000152050681</v>
      </c>
      <c r="N144" s="260">
        <f t="shared" si="35"/>
        <v>2700386.8717099987</v>
      </c>
      <c r="O144" s="11">
        <f t="shared" si="31"/>
        <v>1.4933264314467265</v>
      </c>
    </row>
    <row r="145" spans="1:1024" x14ac:dyDescent="0.25">
      <c r="A145" s="56" t="s">
        <v>236</v>
      </c>
      <c r="B145" s="57" t="s">
        <v>237</v>
      </c>
      <c r="C145" s="285">
        <v>1940274.6364500001</v>
      </c>
      <c r="D145" s="10" t="s">
        <v>459</v>
      </c>
      <c r="E145" s="10" t="s">
        <v>460</v>
      </c>
      <c r="F145" s="253">
        <f>E145/E162</f>
        <v>4.4257436662808625E-2</v>
      </c>
      <c r="G145" s="253">
        <f t="shared" si="33"/>
        <v>0.99593023686654181</v>
      </c>
      <c r="H145" s="10">
        <v>2839710.0241100001</v>
      </c>
      <c r="I145" s="11">
        <f t="shared" si="27"/>
        <v>4.4451283713619165E-2</v>
      </c>
      <c r="J145" s="12">
        <f t="shared" si="34"/>
        <v>1.0117083799491131</v>
      </c>
      <c r="K145" s="285">
        <v>1876280.9894699999</v>
      </c>
      <c r="L145" s="11">
        <f>K145/K162</f>
        <v>3.8807869068542791E-2</v>
      </c>
      <c r="M145" s="259">
        <f t="shared" si="32"/>
        <v>0.66072978351303646</v>
      </c>
      <c r="N145" s="260">
        <f t="shared" si="35"/>
        <v>-63993.646980000194</v>
      </c>
      <c r="O145" s="11">
        <f t="shared" si="31"/>
        <v>0.96701825309787826</v>
      </c>
    </row>
    <row r="146" spans="1:1024" ht="31.5" x14ac:dyDescent="0.25">
      <c r="A146" s="56" t="s">
        <v>238</v>
      </c>
      <c r="B146" s="57" t="s">
        <v>239</v>
      </c>
      <c r="C146" s="285">
        <v>230061.06319999998</v>
      </c>
      <c r="D146" s="10" t="s">
        <v>461</v>
      </c>
      <c r="E146" s="10" t="s">
        <v>462</v>
      </c>
      <c r="F146" s="253">
        <f>E146/E162</f>
        <v>5.4926183161587826E-3</v>
      </c>
      <c r="G146" s="253">
        <f t="shared" si="33"/>
        <v>0.98723025605506398</v>
      </c>
      <c r="H146" s="10">
        <v>400697.00357</v>
      </c>
      <c r="I146" s="11">
        <f t="shared" si="27"/>
        <v>6.2722940151149703E-3</v>
      </c>
      <c r="J146" s="12">
        <f t="shared" si="34"/>
        <v>1.140233567708526</v>
      </c>
      <c r="K146" s="285">
        <v>306100.45566000004</v>
      </c>
      <c r="L146" s="11">
        <f>K146/K162</f>
        <v>6.331197977137798E-3</v>
      </c>
      <c r="M146" s="259">
        <f t="shared" si="32"/>
        <v>0.76392000172900132</v>
      </c>
      <c r="N146" s="260">
        <f t="shared" si="35"/>
        <v>76039.392460000061</v>
      </c>
      <c r="O146" s="11">
        <f t="shared" si="31"/>
        <v>1.3305183041508264</v>
      </c>
    </row>
    <row r="147" spans="1:1024" s="55" customFormat="1" x14ac:dyDescent="0.25">
      <c r="A147" s="53" t="s">
        <v>240</v>
      </c>
      <c r="B147" s="54" t="s">
        <v>241</v>
      </c>
      <c r="C147" s="284">
        <v>891098.31053000002</v>
      </c>
      <c r="D147" s="8" t="s">
        <v>463</v>
      </c>
      <c r="E147" s="8" t="s">
        <v>464</v>
      </c>
      <c r="F147" s="9">
        <f>E147/E162</f>
        <v>1.9763572668626789E-2</v>
      </c>
      <c r="G147" s="9">
        <f t="shared" si="33"/>
        <v>0.98245766468895812</v>
      </c>
      <c r="H147" s="8">
        <v>1471595.1218699999</v>
      </c>
      <c r="I147" s="9">
        <f t="shared" si="27"/>
        <v>2.3035553531323319E-2</v>
      </c>
      <c r="J147" s="9">
        <f t="shared" si="34"/>
        <v>1.1581782933640083</v>
      </c>
      <c r="K147" s="284">
        <v>907798.67544000002</v>
      </c>
      <c r="L147" s="9">
        <f>K147/K162</f>
        <v>1.8776362567646952E-2</v>
      </c>
      <c r="M147" s="257">
        <f t="shared" si="32"/>
        <v>0.61688073162843393</v>
      </c>
      <c r="N147" s="258">
        <f t="shared" si="35"/>
        <v>16700.364910000004</v>
      </c>
      <c r="O147" s="9">
        <f t="shared" si="31"/>
        <v>1.0187413270933789</v>
      </c>
      <c r="AMF147" s="28"/>
      <c r="AMG147" s="28"/>
      <c r="AMH147" s="28"/>
      <c r="AMI147" s="28"/>
      <c r="AMJ147" s="28"/>
    </row>
    <row r="148" spans="1:1024" outlineLevel="1" x14ac:dyDescent="0.25">
      <c r="A148" s="56" t="s">
        <v>242</v>
      </c>
      <c r="B148" s="57" t="s">
        <v>243</v>
      </c>
      <c r="C148" s="285">
        <v>0</v>
      </c>
      <c r="D148" s="10">
        <v>0</v>
      </c>
      <c r="E148" s="10">
        <v>0</v>
      </c>
      <c r="F148" s="253">
        <f>E148/E162</f>
        <v>0</v>
      </c>
      <c r="G148" s="253" t="e">
        <f t="shared" si="33"/>
        <v>#DIV/0!</v>
      </c>
      <c r="H148" s="10">
        <v>0</v>
      </c>
      <c r="I148" s="11">
        <f t="shared" ref="I148" si="36">H148/$D$162</f>
        <v>0</v>
      </c>
      <c r="J148" s="12" t="e">
        <f t="shared" si="34"/>
        <v>#DIV/0!</v>
      </c>
      <c r="K148" s="285">
        <v>0</v>
      </c>
      <c r="L148" s="11">
        <f>K148/K162</f>
        <v>0</v>
      </c>
      <c r="M148" s="11" t="str">
        <f t="shared" si="32"/>
        <v/>
      </c>
      <c r="N148" s="262">
        <f t="shared" si="35"/>
        <v>0</v>
      </c>
      <c r="O148" s="11">
        <v>0</v>
      </c>
    </row>
    <row r="149" spans="1:1024" x14ac:dyDescent="0.25">
      <c r="A149" s="56" t="s">
        <v>244</v>
      </c>
      <c r="B149" s="57" t="s">
        <v>245</v>
      </c>
      <c r="C149" s="285">
        <v>411535.18902999995</v>
      </c>
      <c r="D149" s="10" t="s">
        <v>465</v>
      </c>
      <c r="E149" s="10" t="s">
        <v>466</v>
      </c>
      <c r="F149" s="253">
        <f>E149/E162</f>
        <v>8.6939350787549503E-3</v>
      </c>
      <c r="G149" s="253">
        <f t="shared" si="33"/>
        <v>0.99223121438252559</v>
      </c>
      <c r="H149" s="10">
        <v>660518.24534000002</v>
      </c>
      <c r="I149" s="11">
        <f t="shared" ref="I149:I162" si="37">H149/$D$162</f>
        <v>1.0339395104552026E-2</v>
      </c>
      <c r="J149" s="12">
        <f t="shared" si="34"/>
        <v>1.1934933467791118</v>
      </c>
      <c r="K149" s="285">
        <v>331424.20283999998</v>
      </c>
      <c r="L149" s="11">
        <f>K149/K162</f>
        <v>6.8549791540519879E-3</v>
      </c>
      <c r="M149" s="259">
        <f t="shared" si="32"/>
        <v>0.50176388794438265</v>
      </c>
      <c r="N149" s="260">
        <f t="shared" si="35"/>
        <v>-80110.986189999967</v>
      </c>
      <c r="O149" s="11">
        <f t="shared" ref="O149:O155" si="38">K149/C149</f>
        <v>0.80533624262162407</v>
      </c>
    </row>
    <row r="150" spans="1:1024" x14ac:dyDescent="0.25">
      <c r="A150" s="56" t="s">
        <v>246</v>
      </c>
      <c r="B150" s="57" t="s">
        <v>247</v>
      </c>
      <c r="C150" s="285">
        <v>458590.98448000004</v>
      </c>
      <c r="D150" s="10" t="s">
        <v>467</v>
      </c>
      <c r="E150" s="10" t="s">
        <v>468</v>
      </c>
      <c r="F150" s="253">
        <f>E150/E162</f>
        <v>1.0559351395344066E-2</v>
      </c>
      <c r="G150" s="253">
        <f t="shared" si="33"/>
        <v>0.97478267338446656</v>
      </c>
      <c r="H150" s="10">
        <v>773515.51653000002</v>
      </c>
      <c r="I150" s="11">
        <f t="shared" si="37"/>
        <v>1.2108193227559563E-2</v>
      </c>
      <c r="J150" s="12">
        <f t="shared" si="34"/>
        <v>1.1305200778092057</v>
      </c>
      <c r="K150" s="285">
        <v>549307.69664999994</v>
      </c>
      <c r="L150" s="11">
        <f>K150/K162</f>
        <v>1.136155047648681E-2</v>
      </c>
      <c r="M150" s="259">
        <f t="shared" si="32"/>
        <v>0.71014437966829791</v>
      </c>
      <c r="N150" s="260">
        <f t="shared" si="35"/>
        <v>90716.712169999897</v>
      </c>
      <c r="O150" s="11">
        <f t="shared" si="38"/>
        <v>1.1978161700515424</v>
      </c>
    </row>
    <row r="151" spans="1:1024" ht="31.5" x14ac:dyDescent="0.25">
      <c r="A151" s="56" t="s">
        <v>248</v>
      </c>
      <c r="B151" s="57" t="s">
        <v>249</v>
      </c>
      <c r="C151" s="285">
        <v>20972.137019999998</v>
      </c>
      <c r="D151" s="10" t="s">
        <v>469</v>
      </c>
      <c r="E151" s="10" t="s">
        <v>470</v>
      </c>
      <c r="F151" s="253">
        <f>E151/E162</f>
        <v>5.1028619452777343E-4</v>
      </c>
      <c r="G151" s="253">
        <f t="shared" si="33"/>
        <v>0.97767471206141876</v>
      </c>
      <c r="H151" s="10">
        <v>37561.360000000001</v>
      </c>
      <c r="I151" s="11">
        <f t="shared" si="37"/>
        <v>5.8796519921173128E-4</v>
      </c>
      <c r="J151" s="12">
        <f t="shared" si="34"/>
        <v>1.1393589366368289</v>
      </c>
      <c r="K151" s="285">
        <v>27066.775949999999</v>
      </c>
      <c r="L151" s="11">
        <f>K151/K162</f>
        <v>5.5983293710815368E-4</v>
      </c>
      <c r="M151" s="259">
        <f t="shared" si="32"/>
        <v>0.72060159562912518</v>
      </c>
      <c r="N151" s="260">
        <f t="shared" si="35"/>
        <v>6094.638930000001</v>
      </c>
      <c r="O151" s="11">
        <f t="shared" si="38"/>
        <v>1.2906064805979416</v>
      </c>
    </row>
    <row r="152" spans="1:1024" s="55" customFormat="1" x14ac:dyDescent="0.25">
      <c r="A152" s="53" t="s">
        <v>250</v>
      </c>
      <c r="B152" s="54" t="s">
        <v>251</v>
      </c>
      <c r="C152" s="284">
        <v>253762.85534000001</v>
      </c>
      <c r="D152" s="8" t="s">
        <v>471</v>
      </c>
      <c r="E152" s="8" t="s">
        <v>472</v>
      </c>
      <c r="F152" s="9">
        <f>E152/E162</f>
        <v>6.0093703428128302E-3</v>
      </c>
      <c r="G152" s="9">
        <f t="shared" si="33"/>
        <v>0.96049984538620792</v>
      </c>
      <c r="H152" s="8">
        <v>427572.77</v>
      </c>
      <c r="I152" s="9">
        <f t="shared" si="37"/>
        <v>6.6929927161998868E-3</v>
      </c>
      <c r="J152" s="9">
        <f t="shared" si="34"/>
        <v>1.0819745876670324</v>
      </c>
      <c r="K152" s="284">
        <v>282967.17873000004</v>
      </c>
      <c r="L152" s="9">
        <f>K152/K162</f>
        <v>5.8527231712509819E-3</v>
      </c>
      <c r="M152" s="257">
        <f t="shared" si="32"/>
        <v>0.6617988763175916</v>
      </c>
      <c r="N152" s="258">
        <f t="shared" si="35"/>
        <v>29204.323390000034</v>
      </c>
      <c r="O152" s="9">
        <f t="shared" si="38"/>
        <v>1.115085099239095</v>
      </c>
      <c r="AMF152" s="28"/>
      <c r="AMG152" s="28"/>
      <c r="AMH152" s="28"/>
      <c r="AMI152" s="28"/>
      <c r="AMJ152" s="28"/>
    </row>
    <row r="153" spans="1:1024" x14ac:dyDescent="0.25">
      <c r="A153" s="56" t="s">
        <v>252</v>
      </c>
      <c r="B153" s="57" t="s">
        <v>253</v>
      </c>
      <c r="C153" s="285">
        <v>84828.631970000002</v>
      </c>
      <c r="D153" s="10" t="s">
        <v>473</v>
      </c>
      <c r="E153" s="10" t="s">
        <v>474</v>
      </c>
      <c r="F153" s="253">
        <f>E153/E162</f>
        <v>2.0855110890010474E-3</v>
      </c>
      <c r="G153" s="253">
        <f t="shared" si="33"/>
        <v>0.96804198260670205</v>
      </c>
      <c r="H153" s="10">
        <v>152800.34</v>
      </c>
      <c r="I153" s="11">
        <f t="shared" si="37"/>
        <v>2.39185381859763E-3</v>
      </c>
      <c r="J153" s="12">
        <f t="shared" si="34"/>
        <v>1.1229093576061506</v>
      </c>
      <c r="K153" s="285">
        <v>91478.950260000012</v>
      </c>
      <c r="L153" s="11">
        <f>K153/K162</f>
        <v>1.8920956637846818E-3</v>
      </c>
      <c r="M153" s="259">
        <f t="shared" si="32"/>
        <v>0.59868289730245372</v>
      </c>
      <c r="N153" s="260">
        <f t="shared" si="35"/>
        <v>6650.3182900000102</v>
      </c>
      <c r="O153" s="11">
        <f t="shared" si="38"/>
        <v>1.0783970946549264</v>
      </c>
    </row>
    <row r="154" spans="1:1024" ht="27" customHeight="1" x14ac:dyDescent="0.25">
      <c r="A154" s="56" t="s">
        <v>254</v>
      </c>
      <c r="B154" s="57" t="s">
        <v>255</v>
      </c>
      <c r="C154" s="285">
        <v>154600.28647999998</v>
      </c>
      <c r="D154" s="10" t="s">
        <v>475</v>
      </c>
      <c r="E154" s="10" t="s">
        <v>476</v>
      </c>
      <c r="F154" s="253">
        <f>E154/E162</f>
        <v>3.5571860936068045E-3</v>
      </c>
      <c r="G154" s="253">
        <f t="shared" si="33"/>
        <v>0.9652573712628153</v>
      </c>
      <c r="H154" s="10">
        <v>247128.11</v>
      </c>
      <c r="I154" s="11">
        <f t="shared" si="37"/>
        <v>3.8684096749150893E-3</v>
      </c>
      <c r="J154" s="12">
        <f t="shared" si="34"/>
        <v>1.0616891524981011</v>
      </c>
      <c r="K154" s="285">
        <v>175493.44450000001</v>
      </c>
      <c r="L154" s="11">
        <f>K154/K162</f>
        <v>3.6298010024966338E-3</v>
      </c>
      <c r="M154" s="259">
        <f t="shared" si="32"/>
        <v>0.71013145570530212</v>
      </c>
      <c r="N154" s="260">
        <f t="shared" si="35"/>
        <v>20893.158020000032</v>
      </c>
      <c r="O154" s="11">
        <f t="shared" si="38"/>
        <v>1.135143074412756</v>
      </c>
    </row>
    <row r="155" spans="1:1024" ht="31.5" x14ac:dyDescent="0.25">
      <c r="A155" s="56" t="s">
        <v>256</v>
      </c>
      <c r="B155" s="57" t="s">
        <v>257</v>
      </c>
      <c r="C155" s="285">
        <v>14333.936890000001</v>
      </c>
      <c r="D155" s="10" t="s">
        <v>477</v>
      </c>
      <c r="E155" s="10" t="s">
        <v>478</v>
      </c>
      <c r="F155" s="253">
        <f>E155/E162</f>
        <v>3.6667316020497855E-4</v>
      </c>
      <c r="G155" s="253">
        <f t="shared" si="33"/>
        <v>0.87947520315941363</v>
      </c>
      <c r="H155" s="10">
        <v>27644.32</v>
      </c>
      <c r="I155" s="11">
        <f t="shared" si="37"/>
        <v>4.3272922268716702E-4</v>
      </c>
      <c r="J155" s="12">
        <f t="shared" si="34"/>
        <v>1.0497577276524646</v>
      </c>
      <c r="K155" s="285">
        <v>15994.78397</v>
      </c>
      <c r="L155" s="11">
        <f>K155/K162</f>
        <v>3.3082650496966617E-4</v>
      </c>
      <c r="M155" s="259">
        <f t="shared" si="32"/>
        <v>0.57859205688546511</v>
      </c>
      <c r="N155" s="260">
        <f t="shared" si="35"/>
        <v>1660.8470799999996</v>
      </c>
      <c r="O155" s="11">
        <f t="shared" si="38"/>
        <v>1.1158681730459328</v>
      </c>
    </row>
    <row r="156" spans="1:1024" s="55" customFormat="1" ht="47.25" x14ac:dyDescent="0.25">
      <c r="A156" s="53" t="s">
        <v>258</v>
      </c>
      <c r="B156" s="54" t="s">
        <v>259</v>
      </c>
      <c r="C156" s="284">
        <v>652.60716000000002</v>
      </c>
      <c r="D156" s="251">
        <v>50860.9</v>
      </c>
      <c r="E156" s="251">
        <v>50860.9</v>
      </c>
      <c r="F156" s="9">
        <f>E156/E162</f>
        <v>8.0523516452301138E-4</v>
      </c>
      <c r="G156" s="9">
        <f t="shared" si="33"/>
        <v>1</v>
      </c>
      <c r="H156" s="8">
        <v>107339.4185</v>
      </c>
      <c r="I156" s="9">
        <f t="shared" si="37"/>
        <v>1.6802331593324601E-3</v>
      </c>
      <c r="J156" s="9">
        <f t="shared" si="34"/>
        <v>2.1104506310348419</v>
      </c>
      <c r="K156" s="284">
        <v>0</v>
      </c>
      <c r="L156" s="9">
        <f>K156/K162</f>
        <v>0</v>
      </c>
      <c r="M156" s="257">
        <f t="shared" si="32"/>
        <v>0</v>
      </c>
      <c r="N156" s="258">
        <f t="shared" si="35"/>
        <v>-652.60716000000002</v>
      </c>
      <c r="O156" s="9" t="s">
        <v>325</v>
      </c>
      <c r="AMF156" s="28"/>
      <c r="AMG156" s="28"/>
      <c r="AMH156" s="28"/>
      <c r="AMI156" s="28"/>
      <c r="AMJ156" s="28"/>
    </row>
    <row r="157" spans="1:1024" ht="60" customHeight="1" x14ac:dyDescent="0.25">
      <c r="A157" s="56" t="s">
        <v>260</v>
      </c>
      <c r="B157" s="57" t="s">
        <v>261</v>
      </c>
      <c r="C157" s="285">
        <v>652.60716000000002</v>
      </c>
      <c r="D157" s="10">
        <v>50860.9</v>
      </c>
      <c r="E157" s="10">
        <v>50860.9</v>
      </c>
      <c r="F157" s="253">
        <f>E157/E162</f>
        <v>8.0523516452301138E-4</v>
      </c>
      <c r="G157" s="253">
        <f t="shared" si="33"/>
        <v>1</v>
      </c>
      <c r="H157" s="10">
        <v>107339.4185</v>
      </c>
      <c r="I157" s="11">
        <f t="shared" si="37"/>
        <v>1.6802331593324601E-3</v>
      </c>
      <c r="J157" s="12">
        <f t="shared" si="34"/>
        <v>2.1104506310348419</v>
      </c>
      <c r="K157" s="285">
        <v>0</v>
      </c>
      <c r="L157" s="11">
        <f>K157/K162</f>
        <v>0</v>
      </c>
      <c r="M157" s="259">
        <f t="shared" si="32"/>
        <v>0</v>
      </c>
      <c r="N157" s="260">
        <f t="shared" si="35"/>
        <v>-652.60716000000002</v>
      </c>
      <c r="O157" s="11" t="s">
        <v>325</v>
      </c>
    </row>
    <row r="158" spans="1:1024" s="55" customFormat="1" ht="66" customHeight="1" x14ac:dyDescent="0.25">
      <c r="A158" s="53" t="s">
        <v>262</v>
      </c>
      <c r="B158" s="54" t="s">
        <v>263</v>
      </c>
      <c r="C158" s="284">
        <v>438434.45835000003</v>
      </c>
      <c r="D158" s="251" t="s">
        <v>479</v>
      </c>
      <c r="E158" s="251" t="s">
        <v>479</v>
      </c>
      <c r="F158" s="9">
        <f>E158/E162</f>
        <v>1.2960836491225003E-2</v>
      </c>
      <c r="G158" s="9">
        <f t="shared" si="33"/>
        <v>1</v>
      </c>
      <c r="H158" s="8">
        <v>800453.8</v>
      </c>
      <c r="I158" s="9">
        <f t="shared" si="37"/>
        <v>1.2529870536551056E-2</v>
      </c>
      <c r="J158" s="9">
        <f t="shared" si="34"/>
        <v>0.97778175726501415</v>
      </c>
      <c r="K158" s="284">
        <v>449901.43507000001</v>
      </c>
      <c r="L158" s="9">
        <f>K158/K162</f>
        <v>9.3054910666008385E-3</v>
      </c>
      <c r="M158" s="257">
        <f t="shared" si="32"/>
        <v>0.56205796645602779</v>
      </c>
      <c r="N158" s="258">
        <f t="shared" si="35"/>
        <v>11466.976719999977</v>
      </c>
      <c r="O158" s="9">
        <f>K158/C158</f>
        <v>1.0261543692600137</v>
      </c>
      <c r="AMF158" s="28"/>
      <c r="AMG158" s="28"/>
      <c r="AMH158" s="28"/>
      <c r="AMI158" s="28"/>
      <c r="AMJ158" s="28"/>
    </row>
    <row r="159" spans="1:1024" ht="46.5" customHeight="1" x14ac:dyDescent="0.25">
      <c r="A159" s="56" t="s">
        <v>264</v>
      </c>
      <c r="B159" s="57" t="s">
        <v>265</v>
      </c>
      <c r="C159" s="285">
        <v>370016.80356999999</v>
      </c>
      <c r="D159" s="10" t="s">
        <v>480</v>
      </c>
      <c r="E159" s="10" t="s">
        <v>480</v>
      </c>
      <c r="F159" s="253">
        <f>E159/E162</f>
        <v>9.4457368852315024E-3</v>
      </c>
      <c r="G159" s="253">
        <f t="shared" si="33"/>
        <v>1</v>
      </c>
      <c r="H159" s="10">
        <v>633354.19999999995</v>
      </c>
      <c r="I159" s="11">
        <f t="shared" si="37"/>
        <v>9.9141838414420203E-3</v>
      </c>
      <c r="J159" s="12">
        <f t="shared" si="34"/>
        <v>1.0615721152742177</v>
      </c>
      <c r="K159" s="285">
        <v>402287.10499999998</v>
      </c>
      <c r="L159" s="11">
        <f>K159/K162</f>
        <v>8.3206648611906884E-3</v>
      </c>
      <c r="M159" s="259">
        <f t="shared" si="32"/>
        <v>0.63516923863455865</v>
      </c>
      <c r="N159" s="260">
        <f t="shared" si="35"/>
        <v>32270.301429999992</v>
      </c>
      <c r="O159" s="11">
        <f>K159/C159</f>
        <v>1.0872130701055989</v>
      </c>
    </row>
    <row r="160" spans="1:1024" outlineLevel="1" x14ac:dyDescent="0.25">
      <c r="A160" s="56" t="s">
        <v>266</v>
      </c>
      <c r="B160" s="57" t="s">
        <v>267</v>
      </c>
      <c r="C160" s="285">
        <v>63041.2</v>
      </c>
      <c r="D160" s="10" t="s">
        <v>481</v>
      </c>
      <c r="E160" s="10" t="s">
        <v>481</v>
      </c>
      <c r="F160" s="253">
        <f>E160/E162</f>
        <v>2.9650241624457679E-3</v>
      </c>
      <c r="G160" s="253">
        <f t="shared" si="33"/>
        <v>1</v>
      </c>
      <c r="H160" s="10">
        <v>103720.7</v>
      </c>
      <c r="I160" s="11">
        <f t="shared" si="37"/>
        <v>1.623587698578545E-3</v>
      </c>
      <c r="J160" s="12">
        <f t="shared" si="34"/>
        <v>0.5538292559985305</v>
      </c>
      <c r="K160" s="285">
        <v>17191.2</v>
      </c>
      <c r="L160" s="11">
        <f>K160/K162</f>
        <v>3.555724555518661E-4</v>
      </c>
      <c r="M160" s="259">
        <f t="shared" si="32"/>
        <v>0.16574512127280283</v>
      </c>
      <c r="N160" s="260">
        <f t="shared" si="35"/>
        <v>-45850</v>
      </c>
      <c r="O160" s="11">
        <v>0</v>
      </c>
    </row>
    <row r="161" spans="1:1024" ht="31.5" x14ac:dyDescent="0.25">
      <c r="A161" s="56" t="s">
        <v>268</v>
      </c>
      <c r="B161" s="57" t="s">
        <v>269</v>
      </c>
      <c r="C161" s="285">
        <v>5376.45478</v>
      </c>
      <c r="D161" s="10" t="s">
        <v>482</v>
      </c>
      <c r="E161" s="10" t="s">
        <v>482</v>
      </c>
      <c r="F161" s="253">
        <f>E161/E162</f>
        <v>5.5007544354773253E-4</v>
      </c>
      <c r="G161" s="253">
        <f t="shared" si="33"/>
        <v>1</v>
      </c>
      <c r="H161" s="10">
        <v>63378.9</v>
      </c>
      <c r="I161" s="11">
        <f t="shared" si="37"/>
        <v>9.9209899653048754E-4</v>
      </c>
      <c r="J161" s="12">
        <f t="shared" si="34"/>
        <v>1.824152450905616</v>
      </c>
      <c r="K161" s="285">
        <v>30423.130069999999</v>
      </c>
      <c r="L161" s="11">
        <f>K161/K162</f>
        <v>6.2925374985828297E-4</v>
      </c>
      <c r="M161" s="259">
        <f t="shared" si="32"/>
        <v>0.48001984998161845</v>
      </c>
      <c r="N161" s="260">
        <f t="shared" si="35"/>
        <v>25046.675289999999</v>
      </c>
      <c r="O161" s="11">
        <v>0</v>
      </c>
    </row>
    <row r="162" spans="1:1024" s="55" customFormat="1" x14ac:dyDescent="0.25">
      <c r="A162" s="60" t="s">
        <v>270</v>
      </c>
      <c r="B162" s="61" t="s">
        <v>271</v>
      </c>
      <c r="C162" s="287">
        <v>43541257.781240001</v>
      </c>
      <c r="D162" s="13">
        <v>63883644.899999999</v>
      </c>
      <c r="E162" s="13">
        <v>63162790.5</v>
      </c>
      <c r="F162" s="254"/>
      <c r="G162" s="254"/>
      <c r="H162" s="13">
        <v>69985929.743880004</v>
      </c>
      <c r="I162" s="254">
        <f t="shared" si="37"/>
        <v>1.0955218640613289</v>
      </c>
      <c r="J162" s="263">
        <f t="shared" si="34"/>
        <v>1.0955218640613289</v>
      </c>
      <c r="K162" s="287">
        <v>48347951.961910002</v>
      </c>
      <c r="L162" s="263">
        <f>L84+L96+L98+L101+L111+L120+L130+L134+L141+L147+L152+L156+L158+L116</f>
        <v>0.99999999999999989</v>
      </c>
      <c r="M162" s="264">
        <f t="shared" si="32"/>
        <v>0.69082388615602897</v>
      </c>
      <c r="N162" s="13">
        <f t="shared" si="35"/>
        <v>4806694.1806700006</v>
      </c>
      <c r="O162" s="254">
        <f>K162/C162</f>
        <v>1.110394013071919</v>
      </c>
      <c r="R162" s="62"/>
      <c r="AMF162" s="28"/>
      <c r="AMG162" s="28"/>
      <c r="AMH162" s="28"/>
      <c r="AMI162" s="28"/>
      <c r="AMJ162" s="28"/>
    </row>
    <row r="163" spans="1:1024" s="55" customFormat="1" ht="56.25" customHeight="1" x14ac:dyDescent="0.25">
      <c r="A163" s="60" t="s">
        <v>272</v>
      </c>
      <c r="B163" s="61" t="s">
        <v>273</v>
      </c>
      <c r="C163" s="287">
        <v>2124055.7115799999</v>
      </c>
      <c r="D163" s="13">
        <v>-2961747.0427100002</v>
      </c>
      <c r="E163" s="13">
        <v>-757306.66786000005</v>
      </c>
      <c r="F163" s="255"/>
      <c r="G163" s="255"/>
      <c r="H163" s="13">
        <v>-3333458.1060000001</v>
      </c>
      <c r="I163" s="13"/>
      <c r="J163" s="13"/>
      <c r="K163" s="287">
        <v>502946.84213</v>
      </c>
      <c r="L163" s="271"/>
      <c r="M163" s="275"/>
      <c r="N163" s="265"/>
      <c r="O163" s="254"/>
      <c r="R163" s="62"/>
      <c r="AMF163" s="28"/>
      <c r="AMG163" s="28"/>
      <c r="AMH163" s="28"/>
      <c r="AMI163" s="28"/>
      <c r="AMJ163" s="28"/>
    </row>
    <row r="164" spans="1:1024" x14ac:dyDescent="0.25">
      <c r="A164" s="15"/>
      <c r="B164" s="14"/>
      <c r="C164" s="80"/>
      <c r="D164" s="79"/>
      <c r="E164" s="113"/>
      <c r="F164" s="245"/>
      <c r="G164" s="245"/>
      <c r="H164" s="79"/>
      <c r="I164" s="245"/>
      <c r="J164" s="245"/>
      <c r="K164" s="344"/>
      <c r="L164" s="80"/>
      <c r="M164" s="245"/>
      <c r="N164" s="246"/>
      <c r="O164" s="229"/>
    </row>
    <row r="165" spans="1:1024" s="67" customFormat="1" ht="21.75" customHeight="1" outlineLevel="1" x14ac:dyDescent="0.25">
      <c r="A165" s="64" t="s">
        <v>274</v>
      </c>
      <c r="B165" s="17"/>
      <c r="C165" s="81"/>
      <c r="D165" s="81"/>
      <c r="E165" s="114"/>
      <c r="F165" s="81"/>
      <c r="G165" s="81"/>
      <c r="H165" s="81"/>
      <c r="I165" s="81"/>
      <c r="J165" s="81"/>
      <c r="K165" s="345"/>
      <c r="L165" s="118"/>
      <c r="M165" s="247"/>
      <c r="N165" s="248"/>
      <c r="O165" s="247"/>
      <c r="AMF165" s="28"/>
      <c r="AMG165" s="28"/>
      <c r="AMH165" s="28"/>
      <c r="AMI165" s="28"/>
      <c r="AMJ165" s="28"/>
    </row>
    <row r="166" spans="1:1024" s="67" customFormat="1" ht="39.75" customHeight="1" outlineLevel="1" x14ac:dyDescent="0.25">
      <c r="A166" s="68" t="s">
        <v>275</v>
      </c>
      <c r="B166" s="69" t="s">
        <v>276</v>
      </c>
      <c r="C166" s="149">
        <v>-2124055.7000000002</v>
      </c>
      <c r="D166" s="154">
        <v>2961747.0427100002</v>
      </c>
      <c r="E166" s="155">
        <v>757306.66786000005</v>
      </c>
      <c r="F166" s="266"/>
      <c r="G166" s="266"/>
      <c r="H166" s="278">
        <v>3333458.1060000001</v>
      </c>
      <c r="I166" s="94"/>
      <c r="J166" s="94"/>
      <c r="K166" s="149">
        <v>-502946.8421299858</v>
      </c>
      <c r="L166" s="82"/>
      <c r="M166" s="95"/>
      <c r="N166" s="96"/>
      <c r="O166" s="95"/>
      <c r="P166" s="18"/>
      <c r="AMF166" s="28"/>
      <c r="AMG166" s="28"/>
      <c r="AMH166" s="28"/>
      <c r="AMI166" s="28"/>
      <c r="AMJ166" s="28"/>
    </row>
    <row r="167" spans="1:1024" ht="47.25" x14ac:dyDescent="0.25">
      <c r="A167" s="68" t="s">
        <v>277</v>
      </c>
      <c r="B167" s="69" t="s">
        <v>278</v>
      </c>
      <c r="C167" s="148">
        <v>-691783.06400999997</v>
      </c>
      <c r="D167" s="154">
        <v>-180132.74095000001</v>
      </c>
      <c r="E167" s="155">
        <v>-2655496.17062</v>
      </c>
      <c r="F167" s="266"/>
      <c r="G167" s="266"/>
      <c r="H167" s="278">
        <v>1827263.2628599999</v>
      </c>
      <c r="I167" s="94"/>
      <c r="J167" s="94"/>
      <c r="K167" s="149">
        <v>2567495.1513200002</v>
      </c>
      <c r="L167" s="82"/>
      <c r="M167" s="94"/>
      <c r="N167" s="98"/>
      <c r="O167" s="187"/>
    </row>
    <row r="168" spans="1:1024" ht="47.25" x14ac:dyDescent="0.25">
      <c r="A168" s="68" t="s">
        <v>279</v>
      </c>
      <c r="B168" s="69" t="s">
        <v>280</v>
      </c>
      <c r="C168" s="150">
        <v>0</v>
      </c>
      <c r="D168" s="156">
        <v>0</v>
      </c>
      <c r="E168" s="155">
        <v>0</v>
      </c>
      <c r="F168" s="266"/>
      <c r="G168" s="266"/>
      <c r="H168" s="279">
        <v>544964.19999999995</v>
      </c>
      <c r="I168" s="94"/>
      <c r="J168" s="94"/>
      <c r="K168" s="165">
        <v>0</v>
      </c>
      <c r="L168" s="82"/>
      <c r="M168" s="94"/>
      <c r="N168" s="98"/>
      <c r="O168" s="97"/>
    </row>
    <row r="169" spans="1:1024" ht="57" customHeight="1" x14ac:dyDescent="0.25">
      <c r="A169" s="70" t="s">
        <v>281</v>
      </c>
      <c r="B169" s="71" t="s">
        <v>282</v>
      </c>
      <c r="C169" s="151">
        <v>0</v>
      </c>
      <c r="D169" s="157">
        <v>0</v>
      </c>
      <c r="E169" s="158">
        <v>0</v>
      </c>
      <c r="F169" s="188"/>
      <c r="G169" s="188"/>
      <c r="H169" s="280">
        <v>544964.19999999995</v>
      </c>
      <c r="I169" s="100"/>
      <c r="J169" s="100"/>
      <c r="K169" s="163">
        <v>0</v>
      </c>
      <c r="L169" s="83"/>
      <c r="M169" s="100"/>
      <c r="N169" s="99"/>
      <c r="O169" s="101"/>
    </row>
    <row r="170" spans="1:1024" ht="67.5" customHeight="1" x14ac:dyDescent="0.25">
      <c r="A170" s="70" t="s">
        <v>283</v>
      </c>
      <c r="B170" s="71" t="s">
        <v>284</v>
      </c>
      <c r="C170" s="151">
        <v>0</v>
      </c>
      <c r="D170" s="157">
        <v>0</v>
      </c>
      <c r="E170" s="158">
        <v>0</v>
      </c>
      <c r="F170" s="188"/>
      <c r="G170" s="188"/>
      <c r="H170" s="280">
        <v>0</v>
      </c>
      <c r="I170" s="100"/>
      <c r="J170" s="100"/>
      <c r="K170" s="163">
        <v>0</v>
      </c>
      <c r="L170" s="83"/>
      <c r="M170" s="100"/>
      <c r="N170" s="99"/>
      <c r="O170" s="100"/>
    </row>
    <row r="171" spans="1:1024" ht="47.25" x14ac:dyDescent="0.25">
      <c r="A171" s="72" t="s">
        <v>285</v>
      </c>
      <c r="B171" s="73" t="s">
        <v>286</v>
      </c>
      <c r="C171" s="152">
        <v>-29533.91</v>
      </c>
      <c r="D171" s="159">
        <v>-180132.74095000001</v>
      </c>
      <c r="E171" s="160">
        <v>-180132.74095000001</v>
      </c>
      <c r="F171" s="267"/>
      <c r="G171" s="267"/>
      <c r="H171" s="281">
        <v>1210859.0628599999</v>
      </c>
      <c r="I171" s="103"/>
      <c r="J171" s="103"/>
      <c r="K171" s="166">
        <v>1136257.25</v>
      </c>
      <c r="L171" s="84"/>
      <c r="M171" s="104"/>
      <c r="N171" s="105"/>
      <c r="O171" s="104"/>
    </row>
    <row r="172" spans="1:1024" ht="88.5" customHeight="1" x14ac:dyDescent="0.25">
      <c r="A172" s="70" t="s">
        <v>287</v>
      </c>
      <c r="B172" s="71" t="s">
        <v>288</v>
      </c>
      <c r="C172" s="151">
        <v>0</v>
      </c>
      <c r="D172" s="157">
        <v>0</v>
      </c>
      <c r="E172" s="158">
        <v>0</v>
      </c>
      <c r="F172" s="188"/>
      <c r="G172" s="188"/>
      <c r="H172" s="280">
        <v>6855247.5</v>
      </c>
      <c r="I172" s="100"/>
      <c r="J172" s="100"/>
      <c r="K172" s="163">
        <v>1136257.25</v>
      </c>
      <c r="L172" s="83"/>
      <c r="M172" s="100"/>
      <c r="N172" s="99"/>
      <c r="O172" s="100"/>
    </row>
    <row r="173" spans="1:1024" ht="80.25" customHeight="1" x14ac:dyDescent="0.25">
      <c r="A173" s="70" t="s">
        <v>289</v>
      </c>
      <c r="B173" s="71" t="s">
        <v>290</v>
      </c>
      <c r="C173" s="151">
        <v>-29533.91</v>
      </c>
      <c r="D173" s="157">
        <v>-180132.74095000001</v>
      </c>
      <c r="E173" s="158">
        <v>-180132.74095000001</v>
      </c>
      <c r="F173" s="188"/>
      <c r="G173" s="188"/>
      <c r="H173" s="280">
        <v>-5644388.4371400001</v>
      </c>
      <c r="I173" s="100"/>
      <c r="J173" s="100"/>
      <c r="K173" s="163">
        <v>0</v>
      </c>
      <c r="L173" s="83"/>
      <c r="M173" s="100"/>
      <c r="N173" s="99"/>
      <c r="O173" s="100"/>
    </row>
    <row r="174" spans="1:1024" ht="48.75" customHeight="1" x14ac:dyDescent="0.25">
      <c r="A174" s="72" t="s">
        <v>291</v>
      </c>
      <c r="B174" s="73" t="s">
        <v>292</v>
      </c>
      <c r="C174" s="153">
        <v>-662249.15401000006</v>
      </c>
      <c r="D174" s="161">
        <v>0</v>
      </c>
      <c r="E174" s="160">
        <v>-2475363.42967</v>
      </c>
      <c r="F174" s="267"/>
      <c r="G174" s="267"/>
      <c r="H174" s="282">
        <v>71440</v>
      </c>
      <c r="I174" s="103"/>
      <c r="J174" s="103"/>
      <c r="K174" s="166">
        <v>1431237.9013199999</v>
      </c>
      <c r="L174" s="84"/>
      <c r="M174" s="103"/>
      <c r="N174" s="106"/>
      <c r="O174" s="104"/>
    </row>
    <row r="175" spans="1:1024" ht="66.75" customHeight="1" x14ac:dyDescent="0.25">
      <c r="A175" s="70" t="s">
        <v>293</v>
      </c>
      <c r="B175" s="71" t="s">
        <v>294</v>
      </c>
      <c r="C175" s="151">
        <v>0</v>
      </c>
      <c r="D175" s="157">
        <v>0</v>
      </c>
      <c r="E175" s="158">
        <v>0</v>
      </c>
      <c r="F175" s="188"/>
      <c r="G175" s="188"/>
      <c r="H175" s="280">
        <v>71440</v>
      </c>
      <c r="I175" s="100"/>
      <c r="J175" s="100"/>
      <c r="K175" s="167">
        <v>0</v>
      </c>
      <c r="L175" s="83"/>
      <c r="M175" s="100"/>
      <c r="N175" s="99"/>
      <c r="O175" s="100"/>
    </row>
    <row r="176" spans="1:1024" ht="52.5" customHeight="1" x14ac:dyDescent="0.25">
      <c r="A176" s="70" t="s">
        <v>295</v>
      </c>
      <c r="B176" s="71" t="s">
        <v>296</v>
      </c>
      <c r="C176" s="151">
        <v>0</v>
      </c>
      <c r="D176" s="157">
        <v>0</v>
      </c>
      <c r="E176" s="158">
        <v>0</v>
      </c>
      <c r="F176" s="188"/>
      <c r="G176" s="188"/>
      <c r="H176" s="280">
        <v>0</v>
      </c>
      <c r="I176" s="100"/>
      <c r="J176" s="100"/>
      <c r="K176" s="167">
        <v>0</v>
      </c>
      <c r="L176" s="83"/>
      <c r="M176" s="100"/>
      <c r="N176" s="99"/>
      <c r="O176" s="100"/>
    </row>
    <row r="177" spans="1:15" ht="50.25" customHeight="1" x14ac:dyDescent="0.25">
      <c r="A177" s="70" t="s">
        <v>297</v>
      </c>
      <c r="B177" s="71" t="s">
        <v>298</v>
      </c>
      <c r="C177" s="151">
        <v>0</v>
      </c>
      <c r="D177" s="157">
        <v>0</v>
      </c>
      <c r="E177" s="158">
        <v>0</v>
      </c>
      <c r="F177" s="188"/>
      <c r="G177" s="188"/>
      <c r="H177" s="280">
        <v>0</v>
      </c>
      <c r="I177" s="100"/>
      <c r="J177" s="100"/>
      <c r="K177" s="167">
        <v>0</v>
      </c>
      <c r="L177" s="83"/>
      <c r="M177" s="100"/>
      <c r="N177" s="99"/>
      <c r="O177" s="100"/>
    </row>
    <row r="178" spans="1:15" ht="49.5" customHeight="1" x14ac:dyDescent="0.25">
      <c r="A178" s="74" t="s">
        <v>299</v>
      </c>
      <c r="B178" s="71" t="s">
        <v>300</v>
      </c>
      <c r="C178" s="151">
        <v>-662249.19999999995</v>
      </c>
      <c r="D178" s="157">
        <v>0</v>
      </c>
      <c r="E178" s="158">
        <v>-2475363.42967</v>
      </c>
      <c r="F178" s="188"/>
      <c r="G178" s="188"/>
      <c r="H178" s="280">
        <v>0</v>
      </c>
      <c r="I178" s="100"/>
      <c r="J178" s="100"/>
      <c r="K178" s="168">
        <v>1431237.9013199999</v>
      </c>
      <c r="L178" s="83"/>
      <c r="M178" s="100"/>
      <c r="N178" s="107"/>
      <c r="O178" s="107"/>
    </row>
    <row r="179" spans="1:15" ht="47.25" x14ac:dyDescent="0.25">
      <c r="A179" s="72" t="s">
        <v>301</v>
      </c>
      <c r="B179" s="73" t="s">
        <v>302</v>
      </c>
      <c r="C179" s="153">
        <v>-1432272.64757</v>
      </c>
      <c r="D179" s="161">
        <v>3141879.7836600002</v>
      </c>
      <c r="E179" s="162">
        <v>3412802.8384799999</v>
      </c>
      <c r="F179" s="189"/>
      <c r="G179" s="189"/>
      <c r="H179" s="283">
        <v>1506194.84314</v>
      </c>
      <c r="I179" s="103"/>
      <c r="J179" s="103"/>
      <c r="K179" s="164">
        <v>-3070441.993449986</v>
      </c>
      <c r="L179" s="84"/>
      <c r="M179" s="103"/>
      <c r="N179" s="108"/>
      <c r="O179" s="109"/>
    </row>
    <row r="180" spans="1:15" ht="31.5" outlineLevel="1" x14ac:dyDescent="0.25">
      <c r="A180" s="70" t="s">
        <v>303</v>
      </c>
      <c r="B180" s="71" t="s">
        <v>304</v>
      </c>
      <c r="C180" s="151">
        <v>-77702863.610760003</v>
      </c>
      <c r="D180" s="157">
        <v>-60511838.60729</v>
      </c>
      <c r="E180" s="158">
        <v>-109059884.71121</v>
      </c>
      <c r="F180" s="188"/>
      <c r="G180" s="188"/>
      <c r="H180" s="280">
        <v>-69664455.5</v>
      </c>
      <c r="I180" s="100"/>
      <c r="J180" s="100"/>
      <c r="K180" s="163">
        <v>-94482672.131709993</v>
      </c>
      <c r="L180" s="83"/>
      <c r="M180" s="100"/>
      <c r="N180" s="107"/>
      <c r="O180" s="107"/>
    </row>
    <row r="181" spans="1:15" ht="31.5" outlineLevel="1" x14ac:dyDescent="0.25">
      <c r="A181" s="70" t="s">
        <v>305</v>
      </c>
      <c r="B181" s="71" t="s">
        <v>306</v>
      </c>
      <c r="C181" s="151">
        <v>76270590.963190004</v>
      </c>
      <c r="D181" s="157">
        <v>64063777.599420004</v>
      </c>
      <c r="E181" s="158">
        <v>112472687.54968999</v>
      </c>
      <c r="F181" s="188"/>
      <c r="G181" s="188"/>
      <c r="H181" s="280">
        <v>75630318.181020007</v>
      </c>
      <c r="I181" s="100"/>
      <c r="J181" s="100"/>
      <c r="K181" s="163">
        <v>91412230.138260007</v>
      </c>
      <c r="L181" s="83"/>
      <c r="M181" s="100"/>
      <c r="N181" s="107"/>
      <c r="O181" s="107"/>
    </row>
    <row r="182" spans="1:15" x14ac:dyDescent="0.25">
      <c r="D182" s="85"/>
      <c r="H182" s="85"/>
      <c r="N182" s="249"/>
      <c r="O182" s="249"/>
    </row>
    <row r="183" spans="1:15" x14ac:dyDescent="0.25">
      <c r="D183" s="86"/>
      <c r="H183" s="86"/>
      <c r="O183" s="229"/>
    </row>
    <row r="184" spans="1:15" x14ac:dyDescent="0.25">
      <c r="D184" s="86"/>
      <c r="H184" s="86"/>
      <c r="O184" s="229"/>
    </row>
    <row r="186" spans="1:15" x14ac:dyDescent="0.25">
      <c r="I186" s="85"/>
    </row>
  </sheetData>
  <protectedRanges>
    <protectedRange sqref="K55:K61" name="Диапазон1_3"/>
    <protectedRange sqref="K71" name="Диапазон1_5"/>
    <protectedRange sqref="K72:K73" name="Диапазон1_6"/>
    <protectedRange sqref="E36" name="Диапазон1"/>
    <protectedRange sqref="E40" name="Диапазон1_1"/>
  </protectedRanges>
  <autoFilter ref="A10:AMJ79" xr:uid="{00000000-0001-0000-0000-000000000000}"/>
  <customSheetViews>
    <customSheetView guid="{B9D1FEBD-2414-4CDA-BC06-F216F77FD37D}" scale="80" showPageBreaks="1" showGridLines="0" printArea="1" showAutoFilter="1" hiddenColumns="1">
      <selection activeCell="I50" sqref="I50"/>
      <pageMargins left="0" right="0" top="0" bottom="0" header="0.511811023622047" footer="0.511811023622047"/>
      <printOptions horizontalCentered="1"/>
      <pageSetup paperSize="9" scale="55" orientation="portrait" horizontalDpi="300" verticalDpi="300" r:id="rId1"/>
      <autoFilter ref="A10:AMJ79" xr:uid="{00000000-0001-0000-0000-000000000000}"/>
    </customSheetView>
    <customSheetView guid="{71A700C5-826E-4B69-BDA2-2BAD0A3B7AFE}" scale="60" showPageBreaks="1" showGridLines="0" showAutoFilter="1" hiddenColumns="1" topLeftCell="A78">
      <selection activeCell="H81" sqref="H81:M82"/>
      <pageMargins left="0" right="0" top="0" bottom="0" header="0.511811023622047" footer="0.511811023622047"/>
      <printOptions horizontalCentered="1"/>
      <pageSetup paperSize="9" scale="55" orientation="portrait" horizontalDpi="300" verticalDpi="300" r:id="rId2"/>
      <autoFilter ref="A83:D163" xr:uid="{8635DBD5-60DE-4E0D-9459-A5D02B63309A}"/>
    </customSheetView>
  </customSheetViews>
  <mergeCells count="20">
    <mergeCell ref="A2:D2"/>
    <mergeCell ref="A3:D3"/>
    <mergeCell ref="A4:D4"/>
    <mergeCell ref="A5:D5"/>
    <mergeCell ref="A6:D6"/>
    <mergeCell ref="A7:A8"/>
    <mergeCell ref="B7:B8"/>
    <mergeCell ref="C7:C8"/>
    <mergeCell ref="H7:J7"/>
    <mergeCell ref="K7:M7"/>
    <mergeCell ref="N7:N8"/>
    <mergeCell ref="O7:O8"/>
    <mergeCell ref="B81:B82"/>
    <mergeCell ref="C81:C82"/>
    <mergeCell ref="H81:J81"/>
    <mergeCell ref="K81:M81"/>
    <mergeCell ref="N81:N82"/>
    <mergeCell ref="O81:O82"/>
    <mergeCell ref="E7:G7"/>
    <mergeCell ref="E81:G81"/>
  </mergeCells>
  <printOptions horizontalCentered="1"/>
  <pageMargins left="0" right="0" top="0" bottom="0" header="0.511811023622047" footer="0.511811023622047"/>
  <pageSetup paperSize="9" scale="55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MJ186"/>
  <sheetViews>
    <sheetView showGridLines="0" zoomScale="80" zoomScaleNormal="60" zoomScalePageLayoutView="75" workbookViewId="0">
      <selection activeCell="M79" sqref="K7:M79"/>
    </sheetView>
  </sheetViews>
  <sheetFormatPr defaultColWidth="9.375" defaultRowHeight="15.75" outlineLevelRow="1" outlineLevelCol="1" x14ac:dyDescent="0.25"/>
  <cols>
    <col min="1" max="1" width="31.625" style="29" customWidth="1"/>
    <col min="2" max="2" width="25.375" style="1" customWidth="1"/>
    <col min="3" max="3" width="20" style="87" hidden="1" customWidth="1" outlineLevel="1"/>
    <col min="4" max="4" width="25.75" style="76" hidden="1" customWidth="1" outlineLevel="1"/>
    <col min="5" max="5" width="18.875" style="110" hidden="1" customWidth="1" outlineLevel="1"/>
    <col min="6" max="6" width="15.5" style="3" hidden="1" customWidth="1" outlineLevel="1"/>
    <col min="7" max="7" width="13.875" style="3" hidden="1" customWidth="1" outlineLevel="1"/>
    <col min="8" max="8" width="17.375" style="76" customWidth="1" collapsed="1"/>
    <col min="9" max="9" width="10.875" style="3" customWidth="1"/>
    <col min="10" max="10" width="13.5" style="3" customWidth="1"/>
    <col min="11" max="11" width="16.125" style="115" customWidth="1"/>
    <col min="12" max="12" width="12.25" style="30" customWidth="1"/>
    <col min="13" max="13" width="13.625" style="3" customWidth="1"/>
    <col min="14" max="14" width="20" style="25" customWidth="1"/>
    <col min="15" max="15" width="17.375" style="31" customWidth="1"/>
    <col min="16" max="16" width="10" style="2" customWidth="1"/>
    <col min="17" max="17" width="9.375" style="2"/>
    <col min="18" max="18" width="10.75" style="2" customWidth="1"/>
    <col min="19" max="1019" width="9.375" style="2"/>
    <col min="1020" max="1024" width="10.5" style="28" customWidth="1"/>
    <col min="1025" max="16384" width="9.375" style="28"/>
  </cols>
  <sheetData>
    <row r="1" spans="1:1024" ht="7.5" customHeight="1" x14ac:dyDescent="0.25">
      <c r="A1" s="190"/>
      <c r="B1" s="191"/>
      <c r="D1" s="192"/>
      <c r="E1" s="193"/>
      <c r="F1" s="194"/>
      <c r="G1" s="194"/>
      <c r="H1" s="192"/>
      <c r="I1" s="194"/>
      <c r="J1" s="194"/>
      <c r="K1" s="195"/>
      <c r="L1" s="196"/>
      <c r="M1" s="194"/>
      <c r="N1" s="193"/>
      <c r="O1" s="197"/>
    </row>
    <row r="2" spans="1:1024" ht="20.25" customHeight="1" x14ac:dyDescent="0.3">
      <c r="A2" s="319" t="s">
        <v>0</v>
      </c>
      <c r="B2" s="319"/>
      <c r="C2" s="319"/>
      <c r="D2" s="319"/>
      <c r="E2" s="198"/>
      <c r="F2" s="199"/>
      <c r="G2" s="199"/>
      <c r="H2" s="192"/>
      <c r="I2" s="192"/>
      <c r="J2" s="192"/>
      <c r="K2" s="192"/>
      <c r="L2" s="192"/>
      <c r="M2" s="192"/>
      <c r="N2" s="200"/>
      <c r="O2" s="197"/>
    </row>
    <row r="3" spans="1:1024" ht="18.75" customHeight="1" x14ac:dyDescent="0.3">
      <c r="A3" s="319" t="s">
        <v>486</v>
      </c>
      <c r="B3" s="319"/>
      <c r="C3" s="319"/>
      <c r="D3" s="319"/>
      <c r="E3" s="198"/>
      <c r="F3" s="199"/>
      <c r="G3" s="199"/>
      <c r="H3" s="192"/>
      <c r="I3" s="192"/>
      <c r="J3" s="192"/>
      <c r="K3" s="192"/>
      <c r="L3" s="192"/>
      <c r="M3" s="192"/>
      <c r="N3" s="200"/>
      <c r="O3" s="197"/>
    </row>
    <row r="4" spans="1:1024" s="32" customFormat="1" ht="15.75" customHeight="1" x14ac:dyDescent="0.3">
      <c r="A4" s="320" t="s">
        <v>2</v>
      </c>
      <c r="B4" s="320"/>
      <c r="C4" s="320"/>
      <c r="D4" s="320"/>
      <c r="E4" s="201"/>
      <c r="F4" s="202"/>
      <c r="G4" s="202"/>
      <c r="H4" s="203"/>
      <c r="I4" s="203"/>
      <c r="J4" s="203"/>
      <c r="K4" s="203"/>
      <c r="L4" s="203"/>
      <c r="M4" s="203"/>
      <c r="N4" s="204"/>
      <c r="O4" s="197"/>
      <c r="AMF4" s="28"/>
      <c r="AMG4" s="28"/>
      <c r="AMH4" s="28"/>
      <c r="AMI4" s="28"/>
      <c r="AMJ4" s="28"/>
    </row>
    <row r="5" spans="1:1024" s="32" customFormat="1" ht="18.75" customHeight="1" x14ac:dyDescent="0.3">
      <c r="A5" s="320" t="s">
        <v>491</v>
      </c>
      <c r="B5" s="320"/>
      <c r="C5" s="320"/>
      <c r="D5" s="320"/>
      <c r="E5" s="201"/>
      <c r="F5" s="202"/>
      <c r="G5" s="202"/>
      <c r="H5" s="203"/>
      <c r="I5" s="203"/>
      <c r="J5" s="203"/>
      <c r="K5" s="203"/>
      <c r="L5" s="203"/>
      <c r="M5" s="203"/>
      <c r="N5" s="204"/>
      <c r="O5" s="197"/>
      <c r="AMF5" s="28"/>
      <c r="AMG5" s="28"/>
      <c r="AMH5" s="28"/>
      <c r="AMI5" s="28"/>
      <c r="AMJ5" s="28"/>
    </row>
    <row r="6" spans="1:1024" x14ac:dyDescent="0.25">
      <c r="A6" s="321"/>
      <c r="B6" s="321"/>
      <c r="C6" s="321"/>
      <c r="D6" s="321"/>
      <c r="E6" s="205"/>
      <c r="F6" s="206"/>
      <c r="G6" s="206"/>
      <c r="H6" s="192"/>
      <c r="I6" s="192"/>
      <c r="J6" s="192"/>
      <c r="K6" s="192"/>
      <c r="L6" s="192"/>
      <c r="M6" s="192"/>
      <c r="N6" s="205"/>
      <c r="O6" s="207" t="s">
        <v>3</v>
      </c>
    </row>
    <row r="7" spans="1:1024" ht="72.75" customHeight="1" x14ac:dyDescent="0.25">
      <c r="A7" s="318" t="s">
        <v>4</v>
      </c>
      <c r="B7" s="303" t="s">
        <v>5</v>
      </c>
      <c r="C7" s="303" t="s">
        <v>490</v>
      </c>
      <c r="D7" s="181" t="s">
        <v>338</v>
      </c>
      <c r="E7" s="307" t="s">
        <v>339</v>
      </c>
      <c r="F7" s="308"/>
      <c r="G7" s="309"/>
      <c r="H7" s="317" t="s">
        <v>340</v>
      </c>
      <c r="I7" s="317"/>
      <c r="J7" s="317"/>
      <c r="K7" s="303" t="s">
        <v>492</v>
      </c>
      <c r="L7" s="303"/>
      <c r="M7" s="303"/>
      <c r="N7" s="300" t="s">
        <v>6</v>
      </c>
      <c r="O7" s="301" t="s">
        <v>493</v>
      </c>
    </row>
    <row r="8" spans="1:1024" ht="78.75" customHeight="1" x14ac:dyDescent="0.25">
      <c r="A8" s="318"/>
      <c r="B8" s="318"/>
      <c r="C8" s="318"/>
      <c r="D8" s="182" t="s">
        <v>7</v>
      </c>
      <c r="E8" s="183" t="s">
        <v>7</v>
      </c>
      <c r="F8" s="182" t="s">
        <v>8</v>
      </c>
      <c r="G8" s="182" t="s">
        <v>9</v>
      </c>
      <c r="H8" s="270" t="s">
        <v>7</v>
      </c>
      <c r="I8" s="270" t="s">
        <v>8</v>
      </c>
      <c r="J8" s="270" t="s">
        <v>341</v>
      </c>
      <c r="K8" s="270" t="s">
        <v>7</v>
      </c>
      <c r="L8" s="270" t="s">
        <v>8</v>
      </c>
      <c r="M8" s="270" t="s">
        <v>9</v>
      </c>
      <c r="N8" s="300"/>
      <c r="O8" s="301"/>
    </row>
    <row r="9" spans="1:1024" s="34" customFormat="1" ht="36.75" customHeight="1" x14ac:dyDescent="0.2">
      <c r="A9" s="208" t="s">
        <v>10</v>
      </c>
      <c r="B9" s="122" t="s">
        <v>11</v>
      </c>
      <c r="C9" s="122">
        <v>20146621.051770002</v>
      </c>
      <c r="D9" s="122">
        <f>D10+D54</f>
        <v>27280096.311240003</v>
      </c>
      <c r="E9" s="122">
        <f>E10+E54</f>
        <v>29256596.47552</v>
      </c>
      <c r="F9" s="138">
        <f>E9/E79</f>
        <v>0.41466736062397286</v>
      </c>
      <c r="G9" s="138">
        <f>E9/D9</f>
        <v>1.0724520962730486</v>
      </c>
      <c r="H9" s="122">
        <f>H10+H54</f>
        <v>30111609.138810001</v>
      </c>
      <c r="I9" s="139">
        <f>H9/H79</f>
        <v>0.42526371544841995</v>
      </c>
      <c r="J9" s="139">
        <f>H9/D9</f>
        <v>1.1037940920466383</v>
      </c>
      <c r="K9" s="122">
        <f>K10+K54</f>
        <v>23711493.475579999</v>
      </c>
      <c r="L9" s="139">
        <f>K9/K79</f>
        <v>0.43057778453816248</v>
      </c>
      <c r="M9" s="346">
        <f>K9/H9</f>
        <v>0.78745354877162399</v>
      </c>
      <c r="N9" s="169">
        <f>K9-C9</f>
        <v>3564872.4238099977</v>
      </c>
      <c r="O9" s="170">
        <f>K9/C9</f>
        <v>1.1769464176970164</v>
      </c>
      <c r="AMF9" s="28"/>
      <c r="AMG9" s="28"/>
      <c r="AMH9" s="28"/>
      <c r="AMI9" s="28"/>
      <c r="AMJ9" s="28"/>
    </row>
    <row r="10" spans="1:1024" s="34" customFormat="1" ht="23.25" customHeight="1" x14ac:dyDescent="0.2">
      <c r="A10" s="208" t="s">
        <v>12</v>
      </c>
      <c r="B10" s="208"/>
      <c r="C10" s="122">
        <v>15982671.52695</v>
      </c>
      <c r="D10" s="122">
        <f>D11+D15+D25+D29+D36+D40+D44+D49</f>
        <v>21458979.941980004</v>
      </c>
      <c r="E10" s="122">
        <f>E11+E15+E25+E29+E36+E40+E44+E49</f>
        <v>23141331.790490001</v>
      </c>
      <c r="F10" s="138">
        <f>E10/E79</f>
        <v>0.32799286762270485</v>
      </c>
      <c r="G10" s="139">
        <f>E10/D10</f>
        <v>1.0783985004440415</v>
      </c>
      <c r="H10" s="122">
        <f>H11+H15+H25+H29+H36+H40+H44+H49</f>
        <v>24003273.45775</v>
      </c>
      <c r="I10" s="139">
        <f>H10/H79</f>
        <v>0.33899620596531865</v>
      </c>
      <c r="J10" s="139">
        <f>H10/D10</f>
        <v>1.1185654454521679</v>
      </c>
      <c r="K10" s="122">
        <f>K11+K15+K25+K29+K36+K40+K44+K49</f>
        <v>18575729.760749999</v>
      </c>
      <c r="L10" s="139">
        <f>K10/K79</f>
        <v>0.33731728348535422</v>
      </c>
      <c r="M10" s="346">
        <f t="shared" ref="M10:M47" si="0">K10/H10</f>
        <v>0.77388318695141989</v>
      </c>
      <c r="N10" s="169">
        <f t="shared" ref="N10:N73" si="1">K10-C10</f>
        <v>2593058.2337999996</v>
      </c>
      <c r="O10" s="170">
        <f>K10/C10</f>
        <v>1.162241852335361</v>
      </c>
      <c r="AMF10" s="28"/>
      <c r="AMG10" s="28"/>
      <c r="AMH10" s="28"/>
      <c r="AMI10" s="28"/>
      <c r="AMJ10" s="28"/>
    </row>
    <row r="11" spans="1:1024" s="34" customFormat="1" x14ac:dyDescent="0.2">
      <c r="A11" s="209" t="s">
        <v>13</v>
      </c>
      <c r="B11" s="129" t="s">
        <v>14</v>
      </c>
      <c r="C11" s="323">
        <v>2020975.9921199998</v>
      </c>
      <c r="D11" s="120">
        <v>2491733.7620000001</v>
      </c>
      <c r="E11" s="124">
        <v>2713921.2949999999</v>
      </c>
      <c r="F11" s="140">
        <f>E11/E79</f>
        <v>3.8465669828699457E-2</v>
      </c>
      <c r="G11" s="140">
        <f>E11/D11</f>
        <v>1.0891698528905673</v>
      </c>
      <c r="H11" s="334">
        <v>2680000</v>
      </c>
      <c r="I11" s="335">
        <f>H11/H79</f>
        <v>3.7849413897074989E-2</v>
      </c>
      <c r="J11" s="335">
        <f>H11/D11</f>
        <v>1.0755563218154123</v>
      </c>
      <c r="K11" s="323">
        <v>2805099.1404800001</v>
      </c>
      <c r="L11" s="140">
        <f>K11/K79</f>
        <v>5.0937886918075638E-2</v>
      </c>
      <c r="M11" s="347">
        <f>K11/H11</f>
        <v>1.0466787837611939</v>
      </c>
      <c r="N11" s="171">
        <f t="shared" si="1"/>
        <v>784123.14836000022</v>
      </c>
      <c r="O11" s="172">
        <f>K11/C11</f>
        <v>1.3879923123369005</v>
      </c>
      <c r="AMF11" s="28"/>
      <c r="AMG11" s="28"/>
      <c r="AMH11" s="28"/>
      <c r="AMI11" s="28"/>
      <c r="AMJ11" s="28"/>
    </row>
    <row r="12" spans="1:1024" s="34" customFormat="1" ht="78.75" customHeight="1" x14ac:dyDescent="0.2">
      <c r="A12" s="209" t="s">
        <v>15</v>
      </c>
      <c r="B12" s="129" t="s">
        <v>16</v>
      </c>
      <c r="C12" s="323">
        <v>1979792.1610300001</v>
      </c>
      <c r="D12" s="120">
        <v>2491733.7620000001</v>
      </c>
      <c r="E12" s="124">
        <v>2655809.4046199997</v>
      </c>
      <c r="F12" s="140">
        <f>E12/E79</f>
        <v>3.7642022955594878E-2</v>
      </c>
      <c r="G12" s="140">
        <f>E12/D12</f>
        <v>1.0658479830880101</v>
      </c>
      <c r="H12" s="334">
        <v>2680000</v>
      </c>
      <c r="I12" s="335" t="s">
        <v>325</v>
      </c>
      <c r="J12" s="335">
        <f>H12/D12</f>
        <v>1.0755563218154123</v>
      </c>
      <c r="K12" s="323">
        <v>2754501.7209899998</v>
      </c>
      <c r="L12" s="140">
        <f>K12/K79</f>
        <v>5.0019086724836459E-2</v>
      </c>
      <c r="M12" s="347">
        <f t="shared" ref="M12:M26" si="2">K12/H12</f>
        <v>1.0277991496231342</v>
      </c>
      <c r="N12" s="171">
        <f t="shared" si="1"/>
        <v>774709.55995999975</v>
      </c>
      <c r="O12" s="172">
        <f>K12/C12</f>
        <v>1.3913085298594938</v>
      </c>
      <c r="AMF12" s="28"/>
      <c r="AMG12" s="28"/>
      <c r="AMH12" s="28"/>
      <c r="AMI12" s="28"/>
      <c r="AMJ12" s="28"/>
    </row>
    <row r="13" spans="1:1024" s="34" customFormat="1" ht="110.25" customHeight="1" x14ac:dyDescent="0.2">
      <c r="A13" s="209" t="s">
        <v>17</v>
      </c>
      <c r="B13" s="129" t="s">
        <v>18</v>
      </c>
      <c r="C13" s="323">
        <v>1982933.3316900001</v>
      </c>
      <c r="D13" s="120">
        <v>2491733.7620000001</v>
      </c>
      <c r="E13" s="124">
        <v>2658885.5512800002</v>
      </c>
      <c r="F13" s="140">
        <f>E13/E79</f>
        <v>3.7685622614135543E-2</v>
      </c>
      <c r="G13" s="140">
        <f>E13/D13</f>
        <v>1.0670825237547992</v>
      </c>
      <c r="H13" s="334">
        <v>2680000</v>
      </c>
      <c r="I13" s="335" t="s">
        <v>325</v>
      </c>
      <c r="J13" s="335">
        <f>H13/D13</f>
        <v>1.0755563218154123</v>
      </c>
      <c r="K13" s="323">
        <v>2754622.3039899999</v>
      </c>
      <c r="L13" s="140">
        <f>K13/K79</f>
        <v>5.00212763954722E-2</v>
      </c>
      <c r="M13" s="347">
        <f t="shared" si="2"/>
        <v>1.0278441432798506</v>
      </c>
      <c r="N13" s="171">
        <f t="shared" si="1"/>
        <v>771688.97229999979</v>
      </c>
      <c r="O13" s="172">
        <f>K13/C13</f>
        <v>1.3891653642446518</v>
      </c>
      <c r="AMF13" s="28"/>
      <c r="AMG13" s="28"/>
      <c r="AMH13" s="28"/>
      <c r="AMI13" s="28"/>
      <c r="AMJ13" s="28"/>
    </row>
    <row r="14" spans="1:1024" s="34" customFormat="1" ht="90" customHeight="1" x14ac:dyDescent="0.2">
      <c r="A14" s="209" t="s">
        <v>310</v>
      </c>
      <c r="B14" s="129" t="s">
        <v>311</v>
      </c>
      <c r="C14" s="323">
        <v>-2997.9156600000001</v>
      </c>
      <c r="D14" s="120">
        <v>0</v>
      </c>
      <c r="E14" s="125">
        <v>-2932.8916600000002</v>
      </c>
      <c r="F14" s="140">
        <f>E14/E79</f>
        <v>-4.156923874128276E-5</v>
      </c>
      <c r="G14" s="140" t="s">
        <v>325</v>
      </c>
      <c r="H14" s="336">
        <v>0</v>
      </c>
      <c r="I14" s="335" t="s">
        <v>325</v>
      </c>
      <c r="J14" s="335" t="s">
        <v>325</v>
      </c>
      <c r="K14" s="341">
        <v>-120.60899999999999</v>
      </c>
      <c r="L14" s="140">
        <f>K14/K79</f>
        <v>-2.1901427705870374E-6</v>
      </c>
      <c r="M14" s="347" t="s">
        <v>325</v>
      </c>
      <c r="N14" s="171">
        <f t="shared" si="1"/>
        <v>2877.3066600000002</v>
      </c>
      <c r="O14" s="172" t="s">
        <v>325</v>
      </c>
      <c r="AMF14" s="28"/>
      <c r="AMG14" s="28"/>
      <c r="AMH14" s="28"/>
      <c r="AMI14" s="28"/>
      <c r="AMJ14" s="28"/>
    </row>
    <row r="15" spans="1:1024" s="34" customFormat="1" x14ac:dyDescent="0.2">
      <c r="A15" s="209" t="s">
        <v>19</v>
      </c>
      <c r="B15" s="129" t="s">
        <v>20</v>
      </c>
      <c r="C15" s="119">
        <v>6479971.0741099995</v>
      </c>
      <c r="D15" s="120">
        <v>9257336.2697900012</v>
      </c>
      <c r="E15" s="125">
        <v>9730865.2092300002</v>
      </c>
      <c r="F15" s="141">
        <f>E15/E79</f>
        <v>0.1379200822718846</v>
      </c>
      <c r="G15" s="140">
        <f t="shared" ref="G15:G21" si="3">E15/D15</f>
        <v>1.0511517488011419</v>
      </c>
      <c r="H15" s="121">
        <v>10307861.391340001</v>
      </c>
      <c r="I15" s="140">
        <f>H15/H79</f>
        <v>0.14557705678899513</v>
      </c>
      <c r="J15" s="335">
        <f t="shared" ref="J15:J20" si="4">H15/D15</f>
        <v>1.1134802810370235</v>
      </c>
      <c r="K15" s="119">
        <v>7381613.1534299999</v>
      </c>
      <c r="L15" s="347">
        <f>K15/K79</f>
        <v>0.13404295436704472</v>
      </c>
      <c r="M15" s="347">
        <f t="shared" si="2"/>
        <v>0.71611490232411878</v>
      </c>
      <c r="N15" s="171">
        <f t="shared" si="1"/>
        <v>901642.07932000048</v>
      </c>
      <c r="O15" s="172">
        <f>K15/C15</f>
        <v>1.1391429173075187</v>
      </c>
      <c r="AMF15" s="28"/>
      <c r="AMG15" s="28"/>
      <c r="AMH15" s="28"/>
      <c r="AMI15" s="28"/>
      <c r="AMJ15" s="28"/>
    </row>
    <row r="16" spans="1:1024" s="34" customFormat="1" ht="141.75" customHeight="1" x14ac:dyDescent="0.2">
      <c r="A16" s="209" t="s">
        <v>21</v>
      </c>
      <c r="B16" s="129" t="s">
        <v>22</v>
      </c>
      <c r="C16" s="323">
        <v>5802815.23166</v>
      </c>
      <c r="D16" s="120">
        <v>8658425.7191899996</v>
      </c>
      <c r="E16" s="125">
        <v>8820967.4883299991</v>
      </c>
      <c r="F16" s="141">
        <f>E16/E79</f>
        <v>0.12502367832144301</v>
      </c>
      <c r="G16" s="140">
        <f t="shared" si="3"/>
        <v>1.0187726700455202</v>
      </c>
      <c r="H16" s="121">
        <v>9625022.3214999996</v>
      </c>
      <c r="I16" s="140" t="s">
        <v>325</v>
      </c>
      <c r="J16" s="335">
        <f t="shared" si="4"/>
        <v>1.1116365299719202</v>
      </c>
      <c r="K16" s="119">
        <v>6506126.0892599998</v>
      </c>
      <c r="L16" s="140">
        <f>K16/K79</f>
        <v>0.11814495617176581</v>
      </c>
      <c r="M16" s="347">
        <f t="shared" si="2"/>
        <v>0.67595958450162441</v>
      </c>
      <c r="N16" s="171">
        <f t="shared" si="1"/>
        <v>703310.85759999976</v>
      </c>
      <c r="O16" s="172" t="s">
        <v>325</v>
      </c>
      <c r="AMF16" s="28"/>
      <c r="AMG16" s="28"/>
      <c r="AMH16" s="28"/>
      <c r="AMI16" s="28"/>
      <c r="AMJ16" s="28"/>
    </row>
    <row r="17" spans="1:1024" s="34" customFormat="1" ht="220.5" x14ac:dyDescent="0.2">
      <c r="A17" s="209" t="s">
        <v>23</v>
      </c>
      <c r="B17" s="129" t="s">
        <v>24</v>
      </c>
      <c r="C17" s="323">
        <v>50632.97913</v>
      </c>
      <c r="D17" s="120">
        <v>45962.155599999998</v>
      </c>
      <c r="E17" s="125">
        <v>57841.331840000006</v>
      </c>
      <c r="F17" s="141">
        <f>E17/E79</f>
        <v>8.1981212097371504E-4</v>
      </c>
      <c r="G17" s="140">
        <f t="shared" si="3"/>
        <v>1.2584555942802649</v>
      </c>
      <c r="H17" s="121">
        <v>34201.271200000003</v>
      </c>
      <c r="I17" s="140" t="s">
        <v>325</v>
      </c>
      <c r="J17" s="335">
        <f t="shared" si="4"/>
        <v>0.7441180848358645</v>
      </c>
      <c r="K17" s="119">
        <v>82470.686049999989</v>
      </c>
      <c r="L17" s="140">
        <f>K17/K79</f>
        <v>1.4975878818144642E-3</v>
      </c>
      <c r="M17" s="347">
        <f t="shared" si="2"/>
        <v>2.4113339404179803</v>
      </c>
      <c r="N17" s="171">
        <f t="shared" si="1"/>
        <v>31837.70691999999</v>
      </c>
      <c r="O17" s="172" t="s">
        <v>325</v>
      </c>
      <c r="AMF17" s="28"/>
      <c r="AMG17" s="28"/>
      <c r="AMH17" s="28"/>
      <c r="AMI17" s="28"/>
      <c r="AMJ17" s="28"/>
    </row>
    <row r="18" spans="1:1024" s="34" customFormat="1" ht="78.75" x14ac:dyDescent="0.2">
      <c r="A18" s="209" t="s">
        <v>25</v>
      </c>
      <c r="B18" s="129" t="s">
        <v>26</v>
      </c>
      <c r="C18" s="119">
        <v>158538.15349</v>
      </c>
      <c r="D18" s="120">
        <v>113309.2</v>
      </c>
      <c r="E18" s="125">
        <v>206186.33971</v>
      </c>
      <c r="F18" s="141">
        <f>E18/E79</f>
        <v>2.9223749712583035E-3</v>
      </c>
      <c r="G18" s="140">
        <f t="shared" si="3"/>
        <v>1.8196787172621465</v>
      </c>
      <c r="H18" s="121">
        <v>115524.98264</v>
      </c>
      <c r="I18" s="140" t="s">
        <v>325</v>
      </c>
      <c r="J18" s="335">
        <f t="shared" si="4"/>
        <v>1.0195551873987285</v>
      </c>
      <c r="K18" s="119">
        <v>165402.83399000001</v>
      </c>
      <c r="L18" s="140">
        <f>K18/K79</f>
        <v>3.0035554651626863E-3</v>
      </c>
      <c r="M18" s="347">
        <f t="shared" si="2"/>
        <v>1.431749481455711</v>
      </c>
      <c r="N18" s="171">
        <f t="shared" si="1"/>
        <v>6864.6805000000168</v>
      </c>
      <c r="O18" s="172" t="s">
        <v>325</v>
      </c>
      <c r="AMF18" s="28"/>
      <c r="AMG18" s="28"/>
      <c r="AMH18" s="28"/>
      <c r="AMI18" s="28"/>
      <c r="AMJ18" s="28"/>
    </row>
    <row r="19" spans="1:1024" s="34" customFormat="1" ht="173.25" x14ac:dyDescent="0.2">
      <c r="A19" s="209" t="s">
        <v>27</v>
      </c>
      <c r="B19" s="129" t="s">
        <v>28</v>
      </c>
      <c r="C19" s="323">
        <v>265050.47074999998</v>
      </c>
      <c r="D19" s="120">
        <v>247600</v>
      </c>
      <c r="E19" s="125">
        <v>322637.30008999998</v>
      </c>
      <c r="F19" s="141">
        <f>E19/E79</f>
        <v>4.5728886399725027E-3</v>
      </c>
      <c r="G19" s="140">
        <f t="shared" si="3"/>
        <v>1.3030585625605815</v>
      </c>
      <c r="H19" s="121">
        <v>262312</v>
      </c>
      <c r="I19" s="140" t="s">
        <v>325</v>
      </c>
      <c r="J19" s="335">
        <f t="shared" si="4"/>
        <v>1.0594184168012923</v>
      </c>
      <c r="K19" s="119">
        <v>326426.43870999996</v>
      </c>
      <c r="L19" s="140">
        <f>K19/K79</f>
        <v>5.9275883629677636E-3</v>
      </c>
      <c r="M19" s="347">
        <f t="shared" si="2"/>
        <v>1.2444205324575313</v>
      </c>
      <c r="N19" s="171">
        <f t="shared" si="1"/>
        <v>61375.96795999998</v>
      </c>
      <c r="O19" s="172" t="s">
        <v>325</v>
      </c>
      <c r="AMF19" s="28"/>
      <c r="AMG19" s="28"/>
      <c r="AMH19" s="28"/>
      <c r="AMI19" s="28"/>
      <c r="AMJ19" s="28"/>
    </row>
    <row r="20" spans="1:1024" s="34" customFormat="1" ht="220.5" x14ac:dyDescent="0.2">
      <c r="A20" s="209" t="s">
        <v>335</v>
      </c>
      <c r="B20" s="129" t="s">
        <v>334</v>
      </c>
      <c r="C20" s="323">
        <v>0</v>
      </c>
      <c r="D20" s="120">
        <v>0</v>
      </c>
      <c r="E20" s="125">
        <v>0</v>
      </c>
      <c r="F20" s="141"/>
      <c r="G20" s="140" t="e">
        <f t="shared" si="3"/>
        <v>#DIV/0!</v>
      </c>
      <c r="H20" s="121">
        <v>0</v>
      </c>
      <c r="I20" s="140" t="e">
        <f>H20/H83</f>
        <v>#DIV/0!</v>
      </c>
      <c r="J20" s="335" t="e">
        <f t="shared" si="4"/>
        <v>#DIV/0!</v>
      </c>
      <c r="K20" s="119">
        <v>0</v>
      </c>
      <c r="L20" s="140" t="e">
        <f>K20/K80</f>
        <v>#DIV/0!</v>
      </c>
      <c r="M20" s="347" t="e">
        <f t="shared" si="2"/>
        <v>#DIV/0!</v>
      </c>
      <c r="N20" s="171">
        <f t="shared" si="1"/>
        <v>0</v>
      </c>
      <c r="O20" s="172"/>
      <c r="AMF20" s="28"/>
      <c r="AMG20" s="28"/>
      <c r="AMH20" s="28"/>
      <c r="AMI20" s="28"/>
      <c r="AMJ20" s="28"/>
    </row>
    <row r="21" spans="1:1024" s="34" customFormat="1" ht="189" x14ac:dyDescent="0.2">
      <c r="A21" s="209" t="s">
        <v>321</v>
      </c>
      <c r="B21" s="129" t="s">
        <v>322</v>
      </c>
      <c r="C21" s="323">
        <v>77903.287500000006</v>
      </c>
      <c r="D21" s="120">
        <v>82139.7</v>
      </c>
      <c r="E21" s="121">
        <v>145225.30686000001</v>
      </c>
      <c r="F21" s="141" t="s">
        <v>325</v>
      </c>
      <c r="G21" s="140">
        <f t="shared" si="3"/>
        <v>1.7680282112060308</v>
      </c>
      <c r="H21" s="121">
        <v>88792.05</v>
      </c>
      <c r="I21" s="140">
        <f>H21/H84</f>
        <v>1.3376786348709958E-2</v>
      </c>
      <c r="J21" s="335" t="s">
        <v>325</v>
      </c>
      <c r="K21" s="119">
        <v>112133.95385999999</v>
      </c>
      <c r="L21" s="140">
        <f>K21/K79</f>
        <v>2.0362441309008401E-3</v>
      </c>
      <c r="M21" s="347">
        <f t="shared" si="2"/>
        <v>1.2628828128193907</v>
      </c>
      <c r="N21" s="171">
        <f t="shared" si="1"/>
        <v>34230.666359999988</v>
      </c>
      <c r="O21" s="172">
        <f>K21/C21</f>
        <v>1.4393995100656052</v>
      </c>
      <c r="AMF21" s="28"/>
      <c r="AMG21" s="28"/>
      <c r="AMH21" s="28"/>
      <c r="AMI21" s="28"/>
      <c r="AMJ21" s="28"/>
    </row>
    <row r="22" spans="1:1024" s="34" customFormat="1" ht="204.75" x14ac:dyDescent="0.2">
      <c r="A22" s="209" t="s">
        <v>323</v>
      </c>
      <c r="B22" s="129" t="s">
        <v>324</v>
      </c>
      <c r="C22" s="323">
        <v>0</v>
      </c>
      <c r="D22" s="120">
        <v>0</v>
      </c>
      <c r="E22" s="121">
        <v>1300</v>
      </c>
      <c r="F22" s="141" t="s">
        <v>325</v>
      </c>
      <c r="G22" s="140" t="s">
        <v>325</v>
      </c>
      <c r="H22" s="121">
        <v>0</v>
      </c>
      <c r="I22" s="140">
        <f>H22/H85</f>
        <v>0</v>
      </c>
      <c r="J22" s="335" t="s">
        <v>325</v>
      </c>
      <c r="K22" s="119">
        <v>650</v>
      </c>
      <c r="L22" s="140">
        <f>K22/K79</f>
        <v>1.1803371231679014E-5</v>
      </c>
      <c r="M22" s="347" t="s">
        <v>325</v>
      </c>
      <c r="N22" s="171">
        <f t="shared" si="1"/>
        <v>650</v>
      </c>
      <c r="O22" s="172" t="e">
        <f>K22/C22</f>
        <v>#DIV/0!</v>
      </c>
      <c r="AMF22" s="28"/>
      <c r="AMG22" s="28"/>
      <c r="AMH22" s="28"/>
      <c r="AMI22" s="28"/>
      <c r="AMJ22" s="28"/>
    </row>
    <row r="23" spans="1:1024" s="34" customFormat="1" ht="220.5" x14ac:dyDescent="0.2">
      <c r="A23" s="209" t="s">
        <v>326</v>
      </c>
      <c r="B23" s="129" t="s">
        <v>327</v>
      </c>
      <c r="C23" s="323">
        <v>0</v>
      </c>
      <c r="D23" s="120">
        <v>0</v>
      </c>
      <c r="E23" s="121">
        <v>0</v>
      </c>
      <c r="F23" s="141" t="s">
        <v>325</v>
      </c>
      <c r="G23" s="140" t="s">
        <v>325</v>
      </c>
      <c r="H23" s="121">
        <v>0</v>
      </c>
      <c r="I23" s="140">
        <f>H23/H86</f>
        <v>0</v>
      </c>
      <c r="J23" s="335" t="s">
        <v>325</v>
      </c>
      <c r="K23" s="119">
        <v>0</v>
      </c>
      <c r="L23" s="140">
        <f>K23/K79</f>
        <v>0</v>
      </c>
      <c r="M23" s="347" t="s">
        <v>325</v>
      </c>
      <c r="N23" s="171">
        <f t="shared" si="1"/>
        <v>0</v>
      </c>
      <c r="O23" s="172" t="s">
        <v>325</v>
      </c>
      <c r="AMF23" s="28"/>
      <c r="AMG23" s="28"/>
      <c r="AMH23" s="28"/>
      <c r="AMI23" s="28"/>
      <c r="AMJ23" s="28"/>
    </row>
    <row r="24" spans="1:1024" s="34" customFormat="1" ht="204.75" x14ac:dyDescent="0.2">
      <c r="A24" s="209" t="s">
        <v>328</v>
      </c>
      <c r="B24" s="129" t="s">
        <v>329</v>
      </c>
      <c r="C24" s="323">
        <v>0</v>
      </c>
      <c r="D24" s="120">
        <v>0</v>
      </c>
      <c r="E24" s="121">
        <v>3219</v>
      </c>
      <c r="F24" s="141" t="s">
        <v>325</v>
      </c>
      <c r="G24" s="140" t="s">
        <v>325</v>
      </c>
      <c r="H24" s="121">
        <v>0</v>
      </c>
      <c r="I24" s="140">
        <f>H24/H87</f>
        <v>0</v>
      </c>
      <c r="J24" s="335" t="s">
        <v>325</v>
      </c>
      <c r="K24" s="119">
        <v>3784.5</v>
      </c>
      <c r="L24" s="140">
        <f>K24/K79</f>
        <v>6.872285911736805E-5</v>
      </c>
      <c r="M24" s="347" t="s">
        <v>325</v>
      </c>
      <c r="N24" s="171">
        <f t="shared" si="1"/>
        <v>3784.5</v>
      </c>
      <c r="O24" s="172" t="s">
        <v>325</v>
      </c>
      <c r="AMF24" s="28"/>
      <c r="AMG24" s="28"/>
      <c r="AMH24" s="28"/>
      <c r="AMI24" s="28"/>
      <c r="AMJ24" s="28"/>
    </row>
    <row r="25" spans="1:1024" s="34" customFormat="1" ht="78.75" customHeight="1" x14ac:dyDescent="0.2">
      <c r="A25" s="210" t="s">
        <v>29</v>
      </c>
      <c r="B25" s="129" t="s">
        <v>30</v>
      </c>
      <c r="C25" s="119">
        <v>3290667.0194600001</v>
      </c>
      <c r="D25" s="120">
        <v>4481808.42564</v>
      </c>
      <c r="E25" s="125">
        <v>4986429.9689100003</v>
      </c>
      <c r="F25" s="141">
        <f>E25/E79</f>
        <v>7.0674993103668524E-2</v>
      </c>
      <c r="G25" s="140">
        <f t="shared" ref="G25:G33" si="5">E25/D25</f>
        <v>1.1125932872059208</v>
      </c>
      <c r="H25" s="121">
        <v>5177749.3441000003</v>
      </c>
      <c r="I25" s="140">
        <f>H25/H79</f>
        <v>7.312491715677219E-2</v>
      </c>
      <c r="J25" s="335">
        <f t="shared" ref="J25:J33" si="6">H25/D25</f>
        <v>1.1552812731750399</v>
      </c>
      <c r="K25" s="119">
        <v>3622150.15619</v>
      </c>
      <c r="L25" s="347">
        <f>K25/K79</f>
        <v>6.5774743000607219E-2</v>
      </c>
      <c r="M25" s="347">
        <f t="shared" si="2"/>
        <v>0.69956073874402747</v>
      </c>
      <c r="N25" s="171">
        <f t="shared" si="1"/>
        <v>331483.13672999991</v>
      </c>
      <c r="O25" s="172">
        <f t="shared" ref="O25:O41" si="7">K25/C25</f>
        <v>1.1007343297786467</v>
      </c>
      <c r="AMF25" s="28"/>
      <c r="AMG25" s="28"/>
      <c r="AMH25" s="28"/>
      <c r="AMI25" s="28"/>
      <c r="AMJ25" s="28"/>
    </row>
    <row r="26" spans="1:1024" s="34" customFormat="1" ht="78.75" customHeight="1" x14ac:dyDescent="0.2">
      <c r="A26" s="210" t="s">
        <v>31</v>
      </c>
      <c r="B26" s="129" t="s">
        <v>32</v>
      </c>
      <c r="C26" s="119">
        <v>3290667.0194600001</v>
      </c>
      <c r="D26" s="120">
        <v>4481808.42564</v>
      </c>
      <c r="E26" s="125">
        <v>4986429.9689100003</v>
      </c>
      <c r="F26" s="141">
        <f>E26/E79</f>
        <v>7.0674993103668524E-2</v>
      </c>
      <c r="G26" s="140">
        <f t="shared" si="5"/>
        <v>1.1125932872059208</v>
      </c>
      <c r="H26" s="121">
        <v>5177749.3441000003</v>
      </c>
      <c r="I26" s="140">
        <f>H26/H79</f>
        <v>7.312491715677219E-2</v>
      </c>
      <c r="J26" s="335">
        <f t="shared" si="6"/>
        <v>1.1552812731750399</v>
      </c>
      <c r="K26" s="119">
        <v>3606090.7383900001</v>
      </c>
      <c r="L26" s="347">
        <f>K26/K79</f>
        <v>6.5483119508210244E-2</v>
      </c>
      <c r="M26" s="347">
        <f t="shared" si="2"/>
        <v>0.69645911741538991</v>
      </c>
      <c r="N26" s="171">
        <f t="shared" si="1"/>
        <v>315423.71892999997</v>
      </c>
      <c r="O26" s="172">
        <f t="shared" si="7"/>
        <v>1.0958540372102921</v>
      </c>
      <c r="AMF26" s="28"/>
      <c r="AMG26" s="28"/>
      <c r="AMH26" s="28"/>
      <c r="AMI26" s="28"/>
      <c r="AMJ26" s="28"/>
    </row>
    <row r="27" spans="1:1024" s="34" customFormat="1" ht="30.75" customHeight="1" outlineLevel="1" x14ac:dyDescent="0.2">
      <c r="A27" s="211" t="s">
        <v>33</v>
      </c>
      <c r="B27" s="134" t="s">
        <v>34</v>
      </c>
      <c r="C27" s="126">
        <v>929420.45044000028</v>
      </c>
      <c r="D27" s="126">
        <f>D26-D28</f>
        <v>1021400.517</v>
      </c>
      <c r="E27" s="126">
        <f>E26-E28</f>
        <v>1444224.3624500004</v>
      </c>
      <c r="F27" s="142">
        <f>E27/E79</f>
        <v>2.0469664167090625E-2</v>
      </c>
      <c r="G27" s="143">
        <f t="shared" si="5"/>
        <v>1.4139647850305528</v>
      </c>
      <c r="H27" s="324">
        <v>1162807.8850000007</v>
      </c>
      <c r="I27" s="144">
        <f>H27/H79</f>
        <v>1.6422237657517685E-2</v>
      </c>
      <c r="J27" s="144">
        <f t="shared" si="6"/>
        <v>1.1384445823616132</v>
      </c>
      <c r="K27" s="324">
        <f>K26-K28</f>
        <v>642164.66622000001</v>
      </c>
      <c r="L27" s="144">
        <f>K27/K79</f>
        <v>1.1661089149633699E-2</v>
      </c>
      <c r="M27" s="348">
        <f t="shared" si="0"/>
        <v>0.55225345003572934</v>
      </c>
      <c r="N27" s="173">
        <f t="shared" si="1"/>
        <v>-287255.78422000026</v>
      </c>
      <c r="O27" s="144">
        <f t="shared" si="7"/>
        <v>0.69093020915990233</v>
      </c>
      <c r="AMF27" s="28"/>
      <c r="AMG27" s="28"/>
      <c r="AMH27" s="28"/>
      <c r="AMI27" s="28"/>
      <c r="AMJ27" s="28"/>
    </row>
    <row r="28" spans="1:1024" s="34" customFormat="1" ht="31.5" outlineLevel="1" x14ac:dyDescent="0.2">
      <c r="A28" s="211" t="s">
        <v>488</v>
      </c>
      <c r="B28" s="134" t="s">
        <v>35</v>
      </c>
      <c r="C28" s="324">
        <v>2361246.5690199998</v>
      </c>
      <c r="D28" s="126">
        <v>3460407.90864</v>
      </c>
      <c r="E28" s="127">
        <v>3542205.6064599999</v>
      </c>
      <c r="F28" s="142">
        <f>E28/E79</f>
        <v>5.0205328936577906E-2</v>
      </c>
      <c r="G28" s="143">
        <f t="shared" si="5"/>
        <v>1.0236381663606091</v>
      </c>
      <c r="H28" s="324">
        <v>4014941.4590999996</v>
      </c>
      <c r="I28" s="144">
        <f>H28/H79</f>
        <v>5.6702679499254498E-2</v>
      </c>
      <c r="J28" s="144">
        <f t="shared" si="6"/>
        <v>1.1602509198627802</v>
      </c>
      <c r="K28" s="324">
        <v>2963926.0721700001</v>
      </c>
      <c r="L28" s="144">
        <f>K28/K79</f>
        <v>5.382203035857655E-2</v>
      </c>
      <c r="M28" s="348">
        <f t="shared" si="0"/>
        <v>0.73822398218339202</v>
      </c>
      <c r="N28" s="173">
        <f t="shared" si="1"/>
        <v>602679.50315000024</v>
      </c>
      <c r="O28" s="144">
        <f t="shared" si="7"/>
        <v>1.2552378523519183</v>
      </c>
      <c r="AMF28" s="28"/>
      <c r="AMG28" s="28"/>
      <c r="AMH28" s="28"/>
      <c r="AMI28" s="28"/>
      <c r="AMJ28" s="28"/>
    </row>
    <row r="29" spans="1:1024" s="34" customFormat="1" x14ac:dyDescent="0.2">
      <c r="A29" s="210" t="s">
        <v>36</v>
      </c>
      <c r="B29" s="129" t="s">
        <v>37</v>
      </c>
      <c r="C29" s="119">
        <v>1940260.90121</v>
      </c>
      <c r="D29" s="120">
        <v>2202859.51291</v>
      </c>
      <c r="E29" s="124">
        <v>2439958.4717899999</v>
      </c>
      <c r="F29" s="141">
        <f>E29/E79</f>
        <v>3.4582667207234623E-2</v>
      </c>
      <c r="G29" s="140">
        <f t="shared" si="5"/>
        <v>1.107632355804111</v>
      </c>
      <c r="H29" s="328">
        <v>2622829.90607</v>
      </c>
      <c r="I29" s="140">
        <f>H29/H79</f>
        <v>3.7042005483757363E-2</v>
      </c>
      <c r="J29" s="140">
        <f t="shared" si="6"/>
        <v>1.1906478332815762</v>
      </c>
      <c r="K29" s="119">
        <v>2282992.2744499999</v>
      </c>
      <c r="L29" s="347">
        <f>K29/K79</f>
        <v>4.1456931283674725E-2</v>
      </c>
      <c r="M29" s="347">
        <f>K29/H29</f>
        <v>0.8704309300296158</v>
      </c>
      <c r="N29" s="171">
        <f t="shared" si="1"/>
        <v>342731.37323999987</v>
      </c>
      <c r="O29" s="172">
        <f t="shared" si="7"/>
        <v>1.1766419005950504</v>
      </c>
      <c r="AMF29" s="28"/>
      <c r="AMG29" s="28"/>
      <c r="AMH29" s="28"/>
      <c r="AMI29" s="28"/>
      <c r="AMJ29" s="28"/>
    </row>
    <row r="30" spans="1:1024" s="34" customFormat="1" ht="47.25" x14ac:dyDescent="0.2">
      <c r="A30" s="210" t="s">
        <v>38</v>
      </c>
      <c r="B30" s="129" t="s">
        <v>39</v>
      </c>
      <c r="C30" s="119">
        <v>1656772.0645999999</v>
      </c>
      <c r="D30" s="120">
        <v>1873923.2716300001</v>
      </c>
      <c r="E30" s="124">
        <v>2107738.6489900001</v>
      </c>
      <c r="F30" s="140">
        <f>E30/E79</f>
        <v>2.9873961012284404E-2</v>
      </c>
      <c r="G30" s="140">
        <f t="shared" si="5"/>
        <v>1.1247731862343646</v>
      </c>
      <c r="H30" s="328">
        <v>2254484.7432199996</v>
      </c>
      <c r="I30" s="140">
        <f>H30/H79</f>
        <v>3.1839897824915891E-2</v>
      </c>
      <c r="J30" s="140">
        <f t="shared" si="6"/>
        <v>1.203082739486433</v>
      </c>
      <c r="K30" s="119">
        <v>1896876.14069</v>
      </c>
      <c r="L30" s="347">
        <f>K30/K79</f>
        <v>3.4445435798582558E-2</v>
      </c>
      <c r="M30" s="347">
        <f t="shared" si="0"/>
        <v>0.84137900972474977</v>
      </c>
      <c r="N30" s="171">
        <f t="shared" si="1"/>
        <v>240104.0760900001</v>
      </c>
      <c r="O30" s="172">
        <f t="shared" si="7"/>
        <v>1.1449228178216351</v>
      </c>
      <c r="AMF30" s="28"/>
      <c r="AMG30" s="28"/>
      <c r="AMH30" s="28"/>
      <c r="AMI30" s="28"/>
      <c r="AMJ30" s="28"/>
    </row>
    <row r="31" spans="1:1024" s="34" customFormat="1" ht="63" x14ac:dyDescent="0.2">
      <c r="A31" s="210" t="s">
        <v>40</v>
      </c>
      <c r="B31" s="129" t="s">
        <v>41</v>
      </c>
      <c r="C31" s="120">
        <v>774266.78902000003</v>
      </c>
      <c r="D31" s="120">
        <v>901464.16365</v>
      </c>
      <c r="E31" s="124">
        <v>1034651.41025</v>
      </c>
      <c r="F31" s="140">
        <f>E31/E79</f>
        <v>1.4664596061719899E-2</v>
      </c>
      <c r="G31" s="140">
        <f t="shared" si="5"/>
        <v>1.1477454700592078</v>
      </c>
      <c r="H31" s="328">
        <v>1161418.3712299999</v>
      </c>
      <c r="I31" s="140" t="s">
        <v>325</v>
      </c>
      <c r="J31" s="140">
        <f t="shared" si="6"/>
        <v>1.288368875948938</v>
      </c>
      <c r="K31" s="119">
        <v>955307.60069000011</v>
      </c>
      <c r="L31" s="347">
        <f>K31/K79</f>
        <v>1.734746192521331E-2</v>
      </c>
      <c r="M31" s="347">
        <f t="shared" si="0"/>
        <v>0.82253529335710585</v>
      </c>
      <c r="N31" s="171">
        <f t="shared" si="1"/>
        <v>181040.81167000008</v>
      </c>
      <c r="O31" s="172">
        <f t="shared" si="7"/>
        <v>1.2338222615736185</v>
      </c>
      <c r="AMF31" s="28"/>
      <c r="AMG31" s="28"/>
      <c r="AMH31" s="28"/>
      <c r="AMI31" s="28"/>
      <c r="AMJ31" s="28"/>
    </row>
    <row r="32" spans="1:1024" s="34" customFormat="1" ht="78.75" x14ac:dyDescent="0.2">
      <c r="A32" s="210" t="s">
        <v>42</v>
      </c>
      <c r="B32" s="129" t="s">
        <v>43</v>
      </c>
      <c r="C32" s="120">
        <v>882469.24717999995</v>
      </c>
      <c r="D32" s="120">
        <v>972459.10797999997</v>
      </c>
      <c r="E32" s="124">
        <v>1073045.85415</v>
      </c>
      <c r="F32" s="140">
        <f>E32/E79</f>
        <v>1.5208778387506146E-2</v>
      </c>
      <c r="G32" s="140">
        <f t="shared" si="5"/>
        <v>1.10343545075015</v>
      </c>
      <c r="H32" s="328">
        <v>1093066.3719899999</v>
      </c>
      <c r="I32" s="140" t="s">
        <v>325</v>
      </c>
      <c r="J32" s="140">
        <f t="shared" si="6"/>
        <v>1.1240229671564559</v>
      </c>
      <c r="K32" s="119">
        <v>941552.49950000003</v>
      </c>
      <c r="L32" s="347">
        <f>K32/K79</f>
        <v>1.70976825934058E-2</v>
      </c>
      <c r="M32" s="347">
        <f t="shared" si="0"/>
        <v>0.86138639302006992</v>
      </c>
      <c r="N32" s="171">
        <f t="shared" si="1"/>
        <v>59083.252320000087</v>
      </c>
      <c r="O32" s="172">
        <f t="shared" si="7"/>
        <v>1.0669521940949278</v>
      </c>
      <c r="AMF32" s="28"/>
      <c r="AMG32" s="28"/>
      <c r="AMH32" s="28"/>
      <c r="AMI32" s="28"/>
      <c r="AMJ32" s="28"/>
    </row>
    <row r="33" spans="1:1024" s="34" customFormat="1" ht="78.75" x14ac:dyDescent="0.2">
      <c r="A33" s="210" t="s">
        <v>44</v>
      </c>
      <c r="B33" s="129" t="s">
        <v>45</v>
      </c>
      <c r="C33" s="120">
        <v>36.028399999999998</v>
      </c>
      <c r="D33" s="120">
        <v>0</v>
      </c>
      <c r="E33" s="124">
        <v>36.028400000000005</v>
      </c>
      <c r="F33" s="140">
        <f>E33/E79</f>
        <v>5.1064728421179787E-7</v>
      </c>
      <c r="G33" s="140" t="e">
        <f t="shared" si="5"/>
        <v>#DIV/0!</v>
      </c>
      <c r="H33" s="328">
        <v>0</v>
      </c>
      <c r="I33" s="140" t="s">
        <v>325</v>
      </c>
      <c r="J33" s="140" t="e">
        <f t="shared" si="6"/>
        <v>#DIV/0!</v>
      </c>
      <c r="K33" s="119">
        <v>16.040500000000002</v>
      </c>
      <c r="L33" s="347">
        <f>K33/K79</f>
        <v>2.9127996344884193E-7</v>
      </c>
      <c r="M33" s="347" t="e">
        <f t="shared" si="0"/>
        <v>#DIV/0!</v>
      </c>
      <c r="N33" s="171">
        <f t="shared" si="1"/>
        <v>-19.987899999999996</v>
      </c>
      <c r="O33" s="172">
        <f t="shared" si="7"/>
        <v>0.44521821674012729</v>
      </c>
      <c r="AMF33" s="28"/>
      <c r="AMG33" s="28"/>
      <c r="AMH33" s="28"/>
      <c r="AMI33" s="28"/>
      <c r="AMJ33" s="28"/>
    </row>
    <row r="34" spans="1:1024" s="34" customFormat="1" ht="31.5" x14ac:dyDescent="0.2">
      <c r="A34" s="210" t="s">
        <v>46</v>
      </c>
      <c r="B34" s="129" t="s">
        <v>312</v>
      </c>
      <c r="C34" s="119">
        <v>148030.3915</v>
      </c>
      <c r="D34" s="120">
        <v>170944.75404</v>
      </c>
      <c r="E34" s="124">
        <v>167492.90093</v>
      </c>
      <c r="F34" s="140">
        <f>E34/E79</f>
        <v>2.3739548518574294E-3</v>
      </c>
      <c r="G34" s="140" t="s">
        <v>325</v>
      </c>
      <c r="H34" s="328">
        <v>193407.29605999999</v>
      </c>
      <c r="I34" s="140" t="s">
        <v>325</v>
      </c>
      <c r="J34" s="140" t="s">
        <v>325</v>
      </c>
      <c r="K34" s="119">
        <v>173104.78664999999</v>
      </c>
      <c r="L34" s="347">
        <f>K34/K79</f>
        <v>3.1434154750931437E-3</v>
      </c>
      <c r="M34" s="347" t="s">
        <v>325</v>
      </c>
      <c r="N34" s="171">
        <f t="shared" si="1"/>
        <v>25074.395149999997</v>
      </c>
      <c r="O34" s="172">
        <f t="shared" si="7"/>
        <v>1.1693868056141701</v>
      </c>
      <c r="AMF34" s="28"/>
      <c r="AMG34" s="28"/>
      <c r="AMH34" s="28"/>
      <c r="AMI34" s="28"/>
      <c r="AMJ34" s="28"/>
    </row>
    <row r="35" spans="1:1024" s="34" customFormat="1" x14ac:dyDescent="0.2">
      <c r="A35" s="210" t="s">
        <v>47</v>
      </c>
      <c r="B35" s="129" t="s">
        <v>307</v>
      </c>
      <c r="C35" s="119">
        <v>73770.80915999999</v>
      </c>
      <c r="D35" s="120">
        <v>80000</v>
      </c>
      <c r="E35" s="124">
        <v>106707.96829999999</v>
      </c>
      <c r="F35" s="140">
        <f>E35/E79</f>
        <v>1.5124217066579035E-3</v>
      </c>
      <c r="G35" s="140">
        <f t="shared" ref="G35:G41" si="8">E35/D35</f>
        <v>1.3338496037499998</v>
      </c>
      <c r="H35" s="328">
        <v>96000</v>
      </c>
      <c r="I35" s="140">
        <f>H35/H84</f>
        <v>1.4462685448485037E-2</v>
      </c>
      <c r="J35" s="140">
        <f t="shared" ref="J35:J41" si="9">H35/D35</f>
        <v>1.2</v>
      </c>
      <c r="K35" s="119">
        <v>140005.39222000001</v>
      </c>
      <c r="L35" s="347">
        <f>K35/K79</f>
        <v>2.5423624904761309E-3</v>
      </c>
      <c r="M35" s="347">
        <f t="shared" si="0"/>
        <v>1.4583895022916669</v>
      </c>
      <c r="N35" s="171">
        <f t="shared" si="1"/>
        <v>66234.583060000019</v>
      </c>
      <c r="O35" s="172">
        <f t="shared" si="7"/>
        <v>1.8978427078974449</v>
      </c>
      <c r="AMF35" s="28"/>
      <c r="AMG35" s="28"/>
      <c r="AMH35" s="28"/>
      <c r="AMI35" s="28"/>
      <c r="AMJ35" s="28"/>
    </row>
    <row r="36" spans="1:1024" s="34" customFormat="1" x14ac:dyDescent="0.2">
      <c r="A36" s="210" t="s">
        <v>48</v>
      </c>
      <c r="B36" s="129" t="s">
        <v>49</v>
      </c>
      <c r="C36" s="119">
        <v>2055233.0031199998</v>
      </c>
      <c r="D36" s="120">
        <v>2793779.40931</v>
      </c>
      <c r="E36" s="124">
        <v>2948975.8912600004</v>
      </c>
      <c r="F36" s="140">
        <f>E36/E79</f>
        <v>4.1797208038047352E-2</v>
      </c>
      <c r="G36" s="140">
        <f t="shared" si="8"/>
        <v>1.0555507286770112</v>
      </c>
      <c r="H36" s="328">
        <v>2913548.1676500002</v>
      </c>
      <c r="I36" s="140">
        <f>H36/H79</f>
        <v>4.1147794965093014E-2</v>
      </c>
      <c r="J36" s="140">
        <f t="shared" si="9"/>
        <v>1.0428697977874997</v>
      </c>
      <c r="K36" s="119">
        <v>2099042.3125800001</v>
      </c>
      <c r="L36" s="347">
        <f>K36/K79</f>
        <v>3.8116577917513481E-2</v>
      </c>
      <c r="M36" s="347">
        <f t="shared" si="0"/>
        <v>0.7204419463135352</v>
      </c>
      <c r="N36" s="171">
        <f t="shared" si="1"/>
        <v>43809.309460000368</v>
      </c>
      <c r="O36" s="172">
        <f t="shared" si="7"/>
        <v>1.0213159818830733</v>
      </c>
      <c r="AMF36" s="28"/>
      <c r="AMG36" s="28"/>
      <c r="AMH36" s="28"/>
      <c r="AMI36" s="28"/>
      <c r="AMJ36" s="28"/>
    </row>
    <row r="37" spans="1:1024" s="34" customFormat="1" x14ac:dyDescent="0.2">
      <c r="A37" s="210" t="s">
        <v>50</v>
      </c>
      <c r="B37" s="129" t="s">
        <v>51</v>
      </c>
      <c r="C37" s="119">
        <v>1300897.02318</v>
      </c>
      <c r="D37" s="120">
        <v>1840389.7</v>
      </c>
      <c r="E37" s="124">
        <v>1731247.0906800001</v>
      </c>
      <c r="F37" s="140">
        <f>E37/E79</f>
        <v>2.4537770901714152E-2</v>
      </c>
      <c r="G37" s="140">
        <f t="shared" si="8"/>
        <v>0.94069592471637942</v>
      </c>
      <c r="H37" s="328">
        <v>1868788</v>
      </c>
      <c r="I37" s="140">
        <f>H37/H79</f>
        <v>2.6392735260405586E-2</v>
      </c>
      <c r="J37" s="140">
        <f t="shared" si="9"/>
        <v>1.0154305905971981</v>
      </c>
      <c r="K37" s="119">
        <v>1365177.6854600001</v>
      </c>
      <c r="L37" s="347">
        <f>K37/K79</f>
        <v>2.4790306182598011E-2</v>
      </c>
      <c r="M37" s="347">
        <f t="shared" si="0"/>
        <v>0.73051501050948531</v>
      </c>
      <c r="N37" s="171">
        <f t="shared" si="1"/>
        <v>64280.662280000048</v>
      </c>
      <c r="O37" s="172">
        <f t="shared" si="7"/>
        <v>1.0494125677395034</v>
      </c>
      <c r="AMF37" s="28"/>
      <c r="AMG37" s="28"/>
      <c r="AMH37" s="28"/>
      <c r="AMI37" s="28"/>
      <c r="AMJ37" s="28"/>
    </row>
    <row r="38" spans="1:1024" s="34" customFormat="1" x14ac:dyDescent="0.2">
      <c r="A38" s="210" t="s">
        <v>52</v>
      </c>
      <c r="B38" s="129" t="s">
        <v>53</v>
      </c>
      <c r="C38" s="119">
        <v>270995.75391999999</v>
      </c>
      <c r="D38" s="120">
        <v>419830.83919999999</v>
      </c>
      <c r="E38" s="124">
        <v>487040.54768999998</v>
      </c>
      <c r="F38" s="140">
        <f>E38/E79</f>
        <v>6.9030523969680893E-3</v>
      </c>
      <c r="G38" s="140">
        <f t="shared" si="8"/>
        <v>1.1600875929411714</v>
      </c>
      <c r="H38" s="328">
        <v>461814</v>
      </c>
      <c r="I38" s="140">
        <f>H38/H79</f>
        <v>6.5221601602476822E-3</v>
      </c>
      <c r="J38" s="140">
        <f t="shared" si="9"/>
        <v>1.1000001831213737</v>
      </c>
      <c r="K38" s="119">
        <v>257516.71236999999</v>
      </c>
      <c r="L38" s="347">
        <f>K38/K79</f>
        <v>4.676254391484027E-3</v>
      </c>
      <c r="M38" s="347">
        <f t="shared" si="0"/>
        <v>0.55761997767499472</v>
      </c>
      <c r="N38" s="171">
        <f t="shared" si="1"/>
        <v>-13479.041549999994</v>
      </c>
      <c r="O38" s="172">
        <f t="shared" si="7"/>
        <v>0.95026105997963672</v>
      </c>
      <c r="AMF38" s="28"/>
      <c r="AMG38" s="28"/>
      <c r="AMH38" s="28"/>
      <c r="AMI38" s="28"/>
      <c r="AMJ38" s="28"/>
    </row>
    <row r="39" spans="1:1024" s="34" customFormat="1" x14ac:dyDescent="0.2">
      <c r="A39" s="210" t="s">
        <v>54</v>
      </c>
      <c r="B39" s="129" t="s">
        <v>55</v>
      </c>
      <c r="C39" s="119">
        <v>4403</v>
      </c>
      <c r="D39" s="120">
        <v>5430</v>
      </c>
      <c r="E39" s="124">
        <v>5754</v>
      </c>
      <c r="F39" s="140">
        <f>E39/E79</f>
        <v>8.1554120453716648E-5</v>
      </c>
      <c r="G39" s="140">
        <f t="shared" si="8"/>
        <v>1.0596685082872928</v>
      </c>
      <c r="H39" s="328">
        <v>5430</v>
      </c>
      <c r="I39" s="140">
        <f>H39/H79</f>
        <v>7.6687431888476567E-5</v>
      </c>
      <c r="J39" s="140">
        <f t="shared" si="9"/>
        <v>1</v>
      </c>
      <c r="K39" s="119">
        <v>3689</v>
      </c>
      <c r="L39" s="347">
        <f>K39/K79</f>
        <v>6.6988671497944437E-5</v>
      </c>
      <c r="M39" s="347">
        <f t="shared" si="0"/>
        <v>0.67937384898710862</v>
      </c>
      <c r="N39" s="171">
        <f t="shared" si="1"/>
        <v>-714</v>
      </c>
      <c r="O39" s="172">
        <f t="shared" si="7"/>
        <v>0.83783783783783783</v>
      </c>
      <c r="AMF39" s="28"/>
      <c r="AMG39" s="28"/>
      <c r="AMH39" s="28"/>
      <c r="AMI39" s="28"/>
      <c r="AMJ39" s="28"/>
    </row>
    <row r="40" spans="1:1024" s="34" customFormat="1" ht="47.25" x14ac:dyDescent="0.2">
      <c r="A40" s="210" t="s">
        <v>56</v>
      </c>
      <c r="B40" s="129" t="s">
        <v>57</v>
      </c>
      <c r="C40" s="119">
        <v>16148.79514</v>
      </c>
      <c r="D40" s="120">
        <v>15746</v>
      </c>
      <c r="E40" s="124">
        <v>23335.74582</v>
      </c>
      <c r="F40" s="140">
        <f>E40/E79</f>
        <v>3.3074838816155624E-4</v>
      </c>
      <c r="G40" s="140">
        <f t="shared" si="8"/>
        <v>1.4820110389940302</v>
      </c>
      <c r="H40" s="328">
        <v>16047</v>
      </c>
      <c r="I40" s="140">
        <f>H40/H79</f>
        <v>2.266304271665531E-4</v>
      </c>
      <c r="J40" s="140">
        <f t="shared" si="9"/>
        <v>1.0191159659596087</v>
      </c>
      <c r="K40" s="119">
        <v>15207.017</v>
      </c>
      <c r="L40" s="347">
        <f>K40/K79</f>
        <v>2.7614471842685184E-4</v>
      </c>
      <c r="M40" s="347">
        <f t="shared" si="0"/>
        <v>0.94765482644731103</v>
      </c>
      <c r="N40" s="171">
        <f t="shared" si="1"/>
        <v>-941.77814000000035</v>
      </c>
      <c r="O40" s="172">
        <f t="shared" si="7"/>
        <v>0.94168121325242093</v>
      </c>
      <c r="AMF40" s="28"/>
      <c r="AMG40" s="28"/>
      <c r="AMH40" s="28"/>
      <c r="AMI40" s="28"/>
      <c r="AMJ40" s="28"/>
    </row>
    <row r="41" spans="1:1024" s="34" customFormat="1" ht="31.5" x14ac:dyDescent="0.2">
      <c r="A41" s="210" t="s">
        <v>58</v>
      </c>
      <c r="B41" s="129" t="s">
        <v>59</v>
      </c>
      <c r="C41" s="119">
        <v>15874.51411</v>
      </c>
      <c r="D41" s="120">
        <v>15500</v>
      </c>
      <c r="E41" s="124">
        <v>23056.434659999999</v>
      </c>
      <c r="F41" s="140">
        <f>E41/E79</f>
        <v>3.2678958107314692E-4</v>
      </c>
      <c r="G41" s="140">
        <f t="shared" si="8"/>
        <v>1.487511913548387</v>
      </c>
      <c r="H41" s="328">
        <v>15800</v>
      </c>
      <c r="I41" s="140">
        <f>H41/H79</f>
        <v>2.2314206700514358E-4</v>
      </c>
      <c r="J41" s="140">
        <f t="shared" si="9"/>
        <v>1.0193548387096774</v>
      </c>
      <c r="K41" s="119">
        <v>15088.869259999999</v>
      </c>
      <c r="L41" s="347">
        <f>K41/K79</f>
        <v>2.739992697569997E-4</v>
      </c>
      <c r="M41" s="347">
        <f t="shared" si="0"/>
        <v>0.95499172531645571</v>
      </c>
      <c r="N41" s="171">
        <f t="shared" si="1"/>
        <v>-785.64485000000059</v>
      </c>
      <c r="O41" s="172">
        <f t="shared" si="7"/>
        <v>0.95050904584820706</v>
      </c>
      <c r="AMF41" s="28"/>
      <c r="AMG41" s="28"/>
      <c r="AMH41" s="28"/>
      <c r="AMI41" s="28"/>
      <c r="AMJ41" s="28"/>
    </row>
    <row r="42" spans="1:1024" s="34" customFormat="1" ht="63" x14ac:dyDescent="0.2">
      <c r="A42" s="210" t="s">
        <v>60</v>
      </c>
      <c r="B42" s="129" t="s">
        <v>61</v>
      </c>
      <c r="C42" s="119">
        <v>0</v>
      </c>
      <c r="D42" s="120">
        <v>0</v>
      </c>
      <c r="E42" s="124">
        <v>0</v>
      </c>
      <c r="F42" s="140">
        <f>E42/E79</f>
        <v>0</v>
      </c>
      <c r="G42" s="140" t="s">
        <v>325</v>
      </c>
      <c r="H42" s="328">
        <v>0</v>
      </c>
      <c r="I42" s="140">
        <f>H42/H79</f>
        <v>0</v>
      </c>
      <c r="J42" s="140" t="s">
        <v>325</v>
      </c>
      <c r="K42" s="119">
        <v>0</v>
      </c>
      <c r="L42" s="347">
        <f>K42/K79</f>
        <v>0</v>
      </c>
      <c r="M42" s="347" t="s">
        <v>325</v>
      </c>
      <c r="N42" s="171">
        <f t="shared" si="1"/>
        <v>0</v>
      </c>
      <c r="O42" s="172" t="s">
        <v>325</v>
      </c>
      <c r="AMF42" s="28"/>
      <c r="AMG42" s="28"/>
      <c r="AMH42" s="28"/>
      <c r="AMI42" s="28"/>
      <c r="AMJ42" s="28"/>
    </row>
    <row r="43" spans="1:1024" s="34" customFormat="1" ht="63" x14ac:dyDescent="0.2">
      <c r="A43" s="210" t="s">
        <v>62</v>
      </c>
      <c r="B43" s="129" t="s">
        <v>63</v>
      </c>
      <c r="C43" s="119">
        <v>274.28103000000004</v>
      </c>
      <c r="D43" s="120">
        <v>246</v>
      </c>
      <c r="E43" s="124">
        <v>279.31115999999997</v>
      </c>
      <c r="F43" s="140">
        <f>E43/E79</f>
        <v>3.9588070884093359E-6</v>
      </c>
      <c r="G43" s="140">
        <f>E43/D43</f>
        <v>1.135411219512195</v>
      </c>
      <c r="H43" s="328">
        <v>247</v>
      </c>
      <c r="I43" s="140" t="s">
        <v>325</v>
      </c>
      <c r="J43" s="140">
        <f>H43/D43</f>
        <v>1.0040650406504066</v>
      </c>
      <c r="K43" s="119">
        <v>118.14774</v>
      </c>
      <c r="L43" s="347">
        <f>K43/K79</f>
        <v>2.1454486698521415E-6</v>
      </c>
      <c r="M43" s="347">
        <f t="shared" si="0"/>
        <v>0.47833093117408909</v>
      </c>
      <c r="N43" s="171">
        <f t="shared" si="1"/>
        <v>-156.13329000000004</v>
      </c>
      <c r="O43" s="172">
        <f>K43/C43</f>
        <v>0.43075432522621043</v>
      </c>
      <c r="AMF43" s="28"/>
      <c r="AMG43" s="28"/>
      <c r="AMH43" s="28"/>
      <c r="AMI43" s="28"/>
      <c r="AMJ43" s="28"/>
    </row>
    <row r="44" spans="1:1024" s="34" customFormat="1" x14ac:dyDescent="0.2">
      <c r="A44" s="210" t="s">
        <v>64</v>
      </c>
      <c r="B44" s="129" t="s">
        <v>65</v>
      </c>
      <c r="C44" s="119">
        <v>179387.89163999999</v>
      </c>
      <c r="D44" s="120">
        <v>215716.56233000002</v>
      </c>
      <c r="E44" s="124">
        <v>297844.53177</v>
      </c>
      <c r="F44" s="140">
        <f>E44/E79</f>
        <v>4.2214891936829015E-3</v>
      </c>
      <c r="G44" s="140">
        <f>E44/D44</f>
        <v>1.3807216680672012</v>
      </c>
      <c r="H44" s="328">
        <v>285237.64859</v>
      </c>
      <c r="I44" s="140">
        <f>H44/H79</f>
        <v>4.028387246459454E-3</v>
      </c>
      <c r="J44" s="140">
        <f>H44/D44</f>
        <v>1.3222797800460386</v>
      </c>
      <c r="K44" s="119">
        <v>369628.89452999999</v>
      </c>
      <c r="L44" s="347">
        <f>K44/K79</f>
        <v>6.7121031693734134E-3</v>
      </c>
      <c r="M44" s="347">
        <f>K44/H44</f>
        <v>1.2958629281834524</v>
      </c>
      <c r="N44" s="171">
        <f t="shared" si="1"/>
        <v>190241.00289</v>
      </c>
      <c r="O44" s="172">
        <f>K44/C44</f>
        <v>2.0605008016470827</v>
      </c>
      <c r="AMF44" s="28"/>
      <c r="AMG44" s="28"/>
      <c r="AMH44" s="28"/>
      <c r="AMI44" s="28"/>
      <c r="AMJ44" s="28"/>
    </row>
    <row r="45" spans="1:1024" s="34" customFormat="1" ht="110.25" x14ac:dyDescent="0.2">
      <c r="A45" s="210" t="s">
        <v>317</v>
      </c>
      <c r="B45" s="129" t="s">
        <v>318</v>
      </c>
      <c r="C45" s="119">
        <v>0</v>
      </c>
      <c r="D45" s="119">
        <v>0</v>
      </c>
      <c r="E45" s="124">
        <v>0</v>
      </c>
      <c r="F45" s="140">
        <f>E45/E79</f>
        <v>0</v>
      </c>
      <c r="G45" s="140" t="s">
        <v>325</v>
      </c>
      <c r="H45" s="328">
        <v>0</v>
      </c>
      <c r="I45" s="140" t="s">
        <v>325</v>
      </c>
      <c r="J45" s="140" t="s">
        <v>325</v>
      </c>
      <c r="K45" s="119">
        <v>0</v>
      </c>
      <c r="L45" s="347">
        <f>K45/K79</f>
        <v>0</v>
      </c>
      <c r="M45" s="347" t="s">
        <v>325</v>
      </c>
      <c r="N45" s="171">
        <f t="shared" si="1"/>
        <v>0</v>
      </c>
      <c r="O45" s="172" t="s">
        <v>325</v>
      </c>
      <c r="AMF45" s="28"/>
      <c r="AMG45" s="28"/>
      <c r="AMH45" s="28"/>
      <c r="AMI45" s="28"/>
      <c r="AMJ45" s="28"/>
    </row>
    <row r="46" spans="1:1024" s="34" customFormat="1" ht="173.25" x14ac:dyDescent="0.2">
      <c r="A46" s="210" t="s">
        <v>331</v>
      </c>
      <c r="B46" s="129" t="s">
        <v>330</v>
      </c>
      <c r="C46" s="119">
        <v>4.4251199999999997</v>
      </c>
      <c r="D46" s="119">
        <v>0</v>
      </c>
      <c r="E46" s="124">
        <v>6.6501200000000003</v>
      </c>
      <c r="F46" s="140" t="s">
        <v>325</v>
      </c>
      <c r="G46" s="140" t="s">
        <v>325</v>
      </c>
      <c r="H46" s="328">
        <v>0</v>
      </c>
      <c r="I46" s="140" t="s">
        <v>325</v>
      </c>
      <c r="J46" s="140" t="s">
        <v>325</v>
      </c>
      <c r="K46" s="119">
        <v>16.324999999999999</v>
      </c>
      <c r="L46" s="347">
        <f>K46/K79</f>
        <v>2.9644620824178449E-7</v>
      </c>
      <c r="M46" s="347" t="s">
        <v>325</v>
      </c>
      <c r="N46" s="171">
        <f t="shared" si="1"/>
        <v>11.89988</v>
      </c>
      <c r="O46" s="172" t="s">
        <v>325</v>
      </c>
      <c r="AMF46" s="28"/>
      <c r="AMG46" s="28"/>
      <c r="AMH46" s="28"/>
      <c r="AMI46" s="28"/>
      <c r="AMJ46" s="28"/>
    </row>
    <row r="47" spans="1:1024" s="34" customFormat="1" ht="141.75" x14ac:dyDescent="0.2">
      <c r="A47" s="210" t="s">
        <v>66</v>
      </c>
      <c r="B47" s="129" t="s">
        <v>67</v>
      </c>
      <c r="C47" s="119">
        <v>5650.0505000000003</v>
      </c>
      <c r="D47" s="120">
        <v>3073</v>
      </c>
      <c r="E47" s="124">
        <v>6483.3504999999996</v>
      </c>
      <c r="F47" s="140">
        <f>E47/E79</f>
        <v>9.1891544598655538E-5</v>
      </c>
      <c r="G47" s="140">
        <f>E47/D47</f>
        <v>2.1097788805727302</v>
      </c>
      <c r="H47" s="328">
        <v>5852</v>
      </c>
      <c r="I47" s="140">
        <f>H47/H79</f>
        <v>8.2647302285702542E-5</v>
      </c>
      <c r="J47" s="140">
        <f>H47/D47</f>
        <v>1.9043280182232347</v>
      </c>
      <c r="K47" s="119">
        <v>4220.7004999999999</v>
      </c>
      <c r="L47" s="347">
        <f>K47/K79</f>
        <v>7.6643838244974197E-5</v>
      </c>
      <c r="M47" s="347">
        <f t="shared" si="0"/>
        <v>0.72124068694463428</v>
      </c>
      <c r="N47" s="171">
        <f t="shared" si="1"/>
        <v>-1429.3500000000004</v>
      </c>
      <c r="O47" s="172">
        <f>K47/C47</f>
        <v>0.74701996026407191</v>
      </c>
      <c r="AMF47" s="28"/>
      <c r="AMG47" s="28"/>
      <c r="AMH47" s="28"/>
      <c r="AMI47" s="28"/>
      <c r="AMJ47" s="28"/>
    </row>
    <row r="48" spans="1:1024" s="34" customFormat="1" ht="63" x14ac:dyDescent="0.2">
      <c r="A48" s="210" t="s">
        <v>68</v>
      </c>
      <c r="B48" s="129" t="s">
        <v>69</v>
      </c>
      <c r="C48" s="119">
        <v>55537.42757</v>
      </c>
      <c r="D48" s="120">
        <v>69801.86</v>
      </c>
      <c r="E48" s="124">
        <v>82550.947349999988</v>
      </c>
      <c r="F48" s="140">
        <f>E48/E79</f>
        <v>1.1700330037800347E-3</v>
      </c>
      <c r="G48" s="140">
        <f>E48/D48</f>
        <v>1.1826468141393365</v>
      </c>
      <c r="H48" s="328">
        <v>75522.94</v>
      </c>
      <c r="I48" s="140">
        <f>H48/H79</f>
        <v>1.0666041099940151E-3</v>
      </c>
      <c r="J48" s="140">
        <f>H48/D48</f>
        <v>1.0819617127681125</v>
      </c>
      <c r="K48" s="119">
        <v>63028.729229999997</v>
      </c>
      <c r="L48" s="347">
        <f>K44/K79</f>
        <v>6.7121031693734134E-3</v>
      </c>
      <c r="M48" s="347">
        <f>K44/H48</f>
        <v>4.8942598703122515</v>
      </c>
      <c r="N48" s="171">
        <f t="shared" si="1"/>
        <v>7491.3016599999974</v>
      </c>
      <c r="O48" s="172">
        <f>K44/C48</f>
        <v>6.6554918134102552</v>
      </c>
      <c r="AMF48" s="28"/>
      <c r="AMG48" s="28"/>
      <c r="AMH48" s="28"/>
      <c r="AMI48" s="28"/>
      <c r="AMJ48" s="28"/>
    </row>
    <row r="49" spans="1:1024" s="34" customFormat="1" ht="47.25" x14ac:dyDescent="0.2">
      <c r="A49" s="210" t="s">
        <v>70</v>
      </c>
      <c r="B49" s="129" t="s">
        <v>71</v>
      </c>
      <c r="C49" s="119">
        <v>26.850150000000003</v>
      </c>
      <c r="D49" s="120">
        <v>0</v>
      </c>
      <c r="E49" s="124">
        <v>0.67671000000000003</v>
      </c>
      <c r="F49" s="140">
        <f>E49/E79</f>
        <v>9.5913258345906494E-9</v>
      </c>
      <c r="G49" s="140" t="s">
        <v>325</v>
      </c>
      <c r="H49" s="328">
        <v>0</v>
      </c>
      <c r="I49" s="140">
        <f>H49/H79</f>
        <v>0</v>
      </c>
      <c r="J49" s="140" t="s">
        <v>325</v>
      </c>
      <c r="K49" s="119">
        <v>-3.18791</v>
      </c>
      <c r="L49" s="347">
        <f>K49/K79</f>
        <v>-5.7889361820279765E-8</v>
      </c>
      <c r="M49" s="347">
        <v>0</v>
      </c>
      <c r="N49" s="171">
        <f t="shared" si="1"/>
        <v>-30.038060000000002</v>
      </c>
      <c r="O49" s="172">
        <f>K49/C49</f>
        <v>-0.11872969052314418</v>
      </c>
      <c r="AMF49" s="28"/>
      <c r="AMG49" s="28"/>
      <c r="AMH49" s="28"/>
      <c r="AMI49" s="28"/>
      <c r="AMJ49" s="28"/>
    </row>
    <row r="50" spans="1:1024" s="34" customFormat="1" ht="47.25" x14ac:dyDescent="0.2">
      <c r="A50" s="210" t="s">
        <v>308</v>
      </c>
      <c r="B50" s="129" t="s">
        <v>309</v>
      </c>
      <c r="C50" s="119">
        <v>0.5595</v>
      </c>
      <c r="D50" s="120">
        <v>0</v>
      </c>
      <c r="E50" s="124">
        <v>0.60117999999999994</v>
      </c>
      <c r="F50" s="140">
        <f>E50/E79</f>
        <v>8.5208039858125416E-9</v>
      </c>
      <c r="G50" s="140" t="s">
        <v>325</v>
      </c>
      <c r="H50" s="328">
        <v>0</v>
      </c>
      <c r="I50" s="140" t="s">
        <v>325</v>
      </c>
      <c r="J50" s="140" t="s">
        <v>325</v>
      </c>
      <c r="K50" s="119">
        <v>0</v>
      </c>
      <c r="L50" s="347">
        <f>K50/K79</f>
        <v>0</v>
      </c>
      <c r="M50" s="347">
        <v>0</v>
      </c>
      <c r="N50" s="171">
        <f t="shared" si="1"/>
        <v>-0.5595</v>
      </c>
      <c r="O50" s="172" t="s">
        <v>325</v>
      </c>
      <c r="AMF50" s="28"/>
      <c r="AMG50" s="28"/>
      <c r="AMH50" s="28"/>
      <c r="AMI50" s="28"/>
      <c r="AMJ50" s="28"/>
    </row>
    <row r="51" spans="1:1024" s="34" customFormat="1" ht="37.5" customHeight="1" x14ac:dyDescent="0.2">
      <c r="A51" s="210" t="s">
        <v>319</v>
      </c>
      <c r="B51" s="129" t="s">
        <v>320</v>
      </c>
      <c r="C51" s="124">
        <v>0</v>
      </c>
      <c r="D51" s="120">
        <v>0</v>
      </c>
      <c r="E51" s="124">
        <v>0</v>
      </c>
      <c r="F51" s="140">
        <f>E51/E79</f>
        <v>0</v>
      </c>
      <c r="G51" s="140" t="s">
        <v>325</v>
      </c>
      <c r="H51" s="328">
        <v>0</v>
      </c>
      <c r="I51" s="140" t="s">
        <v>325</v>
      </c>
      <c r="J51" s="140" t="s">
        <v>325</v>
      </c>
      <c r="K51" s="119">
        <v>0</v>
      </c>
      <c r="L51" s="347">
        <f>K51/K79</f>
        <v>0</v>
      </c>
      <c r="M51" s="347">
        <v>0</v>
      </c>
      <c r="N51" s="171">
        <f t="shared" si="1"/>
        <v>0</v>
      </c>
      <c r="O51" s="172" t="s">
        <v>325</v>
      </c>
      <c r="AMF51" s="28"/>
      <c r="AMG51" s="28"/>
      <c r="AMH51" s="28"/>
      <c r="AMI51" s="28"/>
      <c r="AMJ51" s="28"/>
    </row>
    <row r="52" spans="1:1024" s="34" customFormat="1" ht="35.25" customHeight="1" x14ac:dyDescent="0.2">
      <c r="A52" s="210" t="s">
        <v>48</v>
      </c>
      <c r="B52" s="129" t="s">
        <v>72</v>
      </c>
      <c r="C52" s="124">
        <v>-6.4986499999999996</v>
      </c>
      <c r="D52" s="120">
        <v>0</v>
      </c>
      <c r="E52" s="124">
        <v>-6.4986499999999996</v>
      </c>
      <c r="F52" s="140">
        <f>E52/E79</f>
        <v>-9.2108391533984296E-8</v>
      </c>
      <c r="G52" s="140" t="s">
        <v>325</v>
      </c>
      <c r="H52" s="328">
        <v>0</v>
      </c>
      <c r="I52" s="140">
        <f>H52/H79</f>
        <v>0</v>
      </c>
      <c r="J52" s="140" t="s">
        <v>325</v>
      </c>
      <c r="K52" s="119">
        <v>-2.07117</v>
      </c>
      <c r="L52" s="347">
        <f>K52/K79</f>
        <v>-3.7610443682948652E-8</v>
      </c>
      <c r="M52" s="347">
        <v>0</v>
      </c>
      <c r="N52" s="171">
        <f t="shared" si="1"/>
        <v>4.4274799999999992</v>
      </c>
      <c r="O52" s="172">
        <f t="shared" ref="O52:O65" si="10">K52/C52</f>
        <v>0.31870773160579507</v>
      </c>
      <c r="AMF52" s="28"/>
      <c r="AMG52" s="28"/>
      <c r="AMH52" s="28"/>
      <c r="AMI52" s="28"/>
      <c r="AMJ52" s="28"/>
    </row>
    <row r="53" spans="1:1024" s="34" customFormat="1" ht="47.25" x14ac:dyDescent="0.2">
      <c r="A53" s="210" t="s">
        <v>73</v>
      </c>
      <c r="B53" s="129" t="s">
        <v>74</v>
      </c>
      <c r="C53" s="124">
        <v>0.49213999999999997</v>
      </c>
      <c r="D53" s="120">
        <v>0</v>
      </c>
      <c r="E53" s="124">
        <v>0.49213999999999997</v>
      </c>
      <c r="F53" s="140">
        <f>E53/E79</f>
        <v>6.975329308323272E-9</v>
      </c>
      <c r="G53" s="140" t="s">
        <v>325</v>
      </c>
      <c r="H53" s="328">
        <v>0</v>
      </c>
      <c r="I53" s="140">
        <f>H53/H79</f>
        <v>0</v>
      </c>
      <c r="J53" s="140" t="s">
        <v>325</v>
      </c>
      <c r="K53" s="119">
        <v>0</v>
      </c>
      <c r="L53" s="347">
        <f>K53/K79</f>
        <v>0</v>
      </c>
      <c r="M53" s="347">
        <v>0</v>
      </c>
      <c r="N53" s="171">
        <f t="shared" si="1"/>
        <v>-0.49213999999999997</v>
      </c>
      <c r="O53" s="172">
        <f t="shared" si="10"/>
        <v>0</v>
      </c>
      <c r="AMF53" s="28"/>
      <c r="AMG53" s="28"/>
      <c r="AMH53" s="28"/>
      <c r="AMI53" s="28"/>
      <c r="AMJ53" s="28"/>
    </row>
    <row r="54" spans="1:1024" s="34" customFormat="1" x14ac:dyDescent="0.2">
      <c r="A54" s="212" t="s">
        <v>75</v>
      </c>
      <c r="B54" s="122"/>
      <c r="C54" s="128">
        <v>4163949.5248199999</v>
      </c>
      <c r="D54" s="128">
        <f>D55+D56+D57+D58+D59+D60+D61</f>
        <v>5821116.3692599991</v>
      </c>
      <c r="E54" s="128">
        <f>E55+E56+E57+E58+E59+E60+E61</f>
        <v>6115264.6850299994</v>
      </c>
      <c r="F54" s="139">
        <f>E54/E79</f>
        <v>8.6674493001268019E-2</v>
      </c>
      <c r="G54" s="139">
        <f t="shared" ref="G54:G65" si="11">E54/D54</f>
        <v>1.0505312550223753</v>
      </c>
      <c r="H54" s="128">
        <f>H55+H56+H57+H58+H59+H60+H61</f>
        <v>6108335.6810599994</v>
      </c>
      <c r="I54" s="139">
        <f>H54/H79</f>
        <v>8.6267509483101246E-2</v>
      </c>
      <c r="J54" s="139">
        <f t="shared" ref="J54:J65" si="12">H54/D54</f>
        <v>1.0493409328349352</v>
      </c>
      <c r="K54" s="128">
        <f>K55+K56+K57+K58+K59+K60+K61</f>
        <v>5135763.71483</v>
      </c>
      <c r="L54" s="139">
        <f>K54/K79</f>
        <v>9.3260501052808253E-2</v>
      </c>
      <c r="M54" s="346">
        <f>K54/H54</f>
        <v>0.84077954830713797</v>
      </c>
      <c r="N54" s="169">
        <f t="shared" si="1"/>
        <v>971814.19001000002</v>
      </c>
      <c r="O54" s="170">
        <f t="shared" si="10"/>
        <v>1.2333876009344782</v>
      </c>
      <c r="AMF54" s="28"/>
      <c r="AMG54" s="28"/>
      <c r="AMH54" s="28"/>
      <c r="AMI54" s="28"/>
      <c r="AMJ54" s="28"/>
    </row>
    <row r="55" spans="1:1024" s="34" customFormat="1" ht="69" customHeight="1" x14ac:dyDescent="0.2">
      <c r="A55" s="210" t="s">
        <v>76</v>
      </c>
      <c r="B55" s="129" t="s">
        <v>77</v>
      </c>
      <c r="C55" s="119">
        <v>2362746.4948</v>
      </c>
      <c r="D55" s="129">
        <v>3491719.4821500001</v>
      </c>
      <c r="E55" s="125">
        <v>3516099.0874899998</v>
      </c>
      <c r="F55" s="141">
        <f>E55/E79</f>
        <v>4.9835309090782522E-2</v>
      </c>
      <c r="G55" s="141">
        <f t="shared" si="11"/>
        <v>1.0069821202604134</v>
      </c>
      <c r="H55" s="121">
        <v>3607007.46343</v>
      </c>
      <c r="I55" s="140">
        <f>H55/H79</f>
        <v>5.0941462094477849E-2</v>
      </c>
      <c r="J55" s="140">
        <f t="shared" si="12"/>
        <v>1.033017538169765</v>
      </c>
      <c r="K55" s="121">
        <v>2977125.0104200002</v>
      </c>
      <c r="L55" s="347">
        <f>K55/K79</f>
        <v>5.4061710309390026E-2</v>
      </c>
      <c r="M55" s="347">
        <f>K55/H55</f>
        <v>0.82537256731622399</v>
      </c>
      <c r="N55" s="171">
        <f t="shared" si="1"/>
        <v>614378.51562000019</v>
      </c>
      <c r="O55" s="172">
        <f t="shared" si="10"/>
        <v>1.260027267830951</v>
      </c>
      <c r="AMF55" s="28"/>
      <c r="AMG55" s="28"/>
      <c r="AMH55" s="28"/>
      <c r="AMI55" s="28"/>
      <c r="AMJ55" s="28"/>
    </row>
    <row r="56" spans="1:1024" s="34" customFormat="1" ht="36.75" customHeight="1" x14ac:dyDescent="0.2">
      <c r="A56" s="210" t="s">
        <v>78</v>
      </c>
      <c r="B56" s="129" t="s">
        <v>79</v>
      </c>
      <c r="C56" s="119">
        <v>16814.363809999999</v>
      </c>
      <c r="D56" s="129">
        <v>13620.232239999999</v>
      </c>
      <c r="E56" s="125">
        <v>19248.255379999999</v>
      </c>
      <c r="F56" s="141">
        <f>E56/E79</f>
        <v>2.7281448345228002E-4</v>
      </c>
      <c r="G56" s="141">
        <f t="shared" si="11"/>
        <v>1.4132105121872722</v>
      </c>
      <c r="H56" s="121">
        <v>11152.713009999999</v>
      </c>
      <c r="I56" s="140">
        <f>H56/H79</f>
        <v>1.5750882492193395E-4</v>
      </c>
      <c r="J56" s="140">
        <f t="shared" si="12"/>
        <v>0.81883427635298534</v>
      </c>
      <c r="K56" s="121">
        <v>6432.1339100000005</v>
      </c>
      <c r="L56" s="347">
        <f>K56/K79</f>
        <v>1.1680132977169394E-4</v>
      </c>
      <c r="M56" s="347">
        <f>K56/H56</f>
        <v>0.57673266623400732</v>
      </c>
      <c r="N56" s="171">
        <f t="shared" si="1"/>
        <v>-10382.229899999998</v>
      </c>
      <c r="O56" s="172">
        <f t="shared" si="10"/>
        <v>0.38253804798577157</v>
      </c>
      <c r="AMF56" s="28"/>
      <c r="AMG56" s="28"/>
      <c r="AMH56" s="28"/>
      <c r="AMI56" s="28"/>
      <c r="AMJ56" s="28"/>
    </row>
    <row r="57" spans="1:1024" s="34" customFormat="1" ht="53.25" customHeight="1" x14ac:dyDescent="0.25">
      <c r="A57" s="213" t="s">
        <v>80</v>
      </c>
      <c r="B57" s="129" t="s">
        <v>81</v>
      </c>
      <c r="C57" s="119">
        <v>626928.51839999994</v>
      </c>
      <c r="D57" s="129">
        <v>857437.45837000001</v>
      </c>
      <c r="E57" s="125">
        <v>912381.36157000007</v>
      </c>
      <c r="F57" s="141">
        <f>E57/E79</f>
        <v>1.2931605745777857E-2</v>
      </c>
      <c r="G57" s="141">
        <f t="shared" si="11"/>
        <v>1.0640791962884957</v>
      </c>
      <c r="H57" s="121">
        <v>944808.58878999995</v>
      </c>
      <c r="I57" s="140">
        <f>H57/H79</f>
        <v>1.3343451989038817E-2</v>
      </c>
      <c r="J57" s="140">
        <f t="shared" si="12"/>
        <v>1.101897963014228</v>
      </c>
      <c r="K57" s="121">
        <v>683886.54611999996</v>
      </c>
      <c r="L57" s="347">
        <f>K57/K79</f>
        <v>1.2418718129546355E-2</v>
      </c>
      <c r="M57" s="347">
        <f>K57/H57</f>
        <v>0.72383608091014673</v>
      </c>
      <c r="N57" s="171">
        <f t="shared" si="1"/>
        <v>56958.027720000013</v>
      </c>
      <c r="O57" s="172">
        <f t="shared" si="10"/>
        <v>1.0908525071811441</v>
      </c>
      <c r="AMF57" s="28"/>
      <c r="AMG57" s="28"/>
      <c r="AMH57" s="28"/>
      <c r="AMI57" s="28"/>
      <c r="AMJ57" s="28"/>
    </row>
    <row r="58" spans="1:1024" s="34" customFormat="1" ht="39.75" customHeight="1" x14ac:dyDescent="0.2">
      <c r="A58" s="210" t="s">
        <v>82</v>
      </c>
      <c r="B58" s="129" t="s">
        <v>83</v>
      </c>
      <c r="C58" s="119">
        <v>226728.70538</v>
      </c>
      <c r="D58" s="129">
        <v>427428.83958999999</v>
      </c>
      <c r="E58" s="125">
        <v>369390.83650999999</v>
      </c>
      <c r="F58" s="141">
        <f>E58/E79</f>
        <v>5.2355482751539261E-3</v>
      </c>
      <c r="G58" s="141">
        <f t="shared" si="11"/>
        <v>0.86421598707361102</v>
      </c>
      <c r="H58" s="121">
        <v>472501.47620999999</v>
      </c>
      <c r="I58" s="140">
        <f>H58/H79</f>
        <v>6.6730984850937392E-3</v>
      </c>
      <c r="J58" s="140">
        <f t="shared" si="12"/>
        <v>1.1054506211214825</v>
      </c>
      <c r="K58" s="121">
        <v>200639.69663999998</v>
      </c>
      <c r="L58" s="347">
        <f>K58/K79</f>
        <v>3.6434228050052004E-3</v>
      </c>
      <c r="M58" s="347">
        <v>0</v>
      </c>
      <c r="N58" s="171">
        <f t="shared" si="1"/>
        <v>-26089.008740000019</v>
      </c>
      <c r="O58" s="172">
        <f t="shared" si="10"/>
        <v>0.88493292591128003</v>
      </c>
      <c r="AMF58" s="28"/>
      <c r="AMG58" s="28"/>
      <c r="AMH58" s="28"/>
      <c r="AMI58" s="28"/>
      <c r="AMJ58" s="28"/>
    </row>
    <row r="59" spans="1:1024" s="34" customFormat="1" ht="28.5" customHeight="1" x14ac:dyDescent="0.2">
      <c r="A59" s="210" t="s">
        <v>84</v>
      </c>
      <c r="B59" s="129" t="s">
        <v>85</v>
      </c>
      <c r="C59" s="119">
        <v>34.371000000000002</v>
      </c>
      <c r="D59" s="129">
        <v>131.1</v>
      </c>
      <c r="E59" s="125">
        <v>34.371000000000002</v>
      </c>
      <c r="F59" s="141">
        <f>E59/E79</f>
        <v>4.8715618250168496E-7</v>
      </c>
      <c r="G59" s="141">
        <f t="shared" si="11"/>
        <v>0.26217391304347831</v>
      </c>
      <c r="H59" s="121">
        <v>131.1</v>
      </c>
      <c r="I59" s="140">
        <f>H59/H79</f>
        <v>1.8515142395173621E-6</v>
      </c>
      <c r="J59" s="140">
        <f t="shared" si="12"/>
        <v>1</v>
      </c>
      <c r="K59" s="121">
        <v>35.154000000000003</v>
      </c>
      <c r="L59" s="347">
        <f>K59/K79</f>
        <v>6.3836263427452939E-7</v>
      </c>
      <c r="M59" s="347">
        <f t="shared" ref="M59:M65" si="13">K59/H59</f>
        <v>0.2681464530892449</v>
      </c>
      <c r="N59" s="171">
        <f t="shared" si="1"/>
        <v>0.78300000000000125</v>
      </c>
      <c r="O59" s="172">
        <f t="shared" si="10"/>
        <v>1.0227808326787118</v>
      </c>
      <c r="AMF59" s="28"/>
      <c r="AMG59" s="28"/>
      <c r="AMH59" s="28"/>
      <c r="AMI59" s="28"/>
      <c r="AMJ59" s="28"/>
    </row>
    <row r="60" spans="1:1024" s="34" customFormat="1" ht="31.5" x14ac:dyDescent="0.2">
      <c r="A60" s="210" t="s">
        <v>86</v>
      </c>
      <c r="B60" s="129" t="s">
        <v>87</v>
      </c>
      <c r="C60" s="119">
        <v>872676.48057000001</v>
      </c>
      <c r="D60" s="129">
        <v>973829.19196000008</v>
      </c>
      <c r="E60" s="125">
        <v>1246741.3685999999</v>
      </c>
      <c r="F60" s="141">
        <f>E60/E79</f>
        <v>1.7670645768063251E-2</v>
      </c>
      <c r="G60" s="141">
        <f t="shared" si="11"/>
        <v>1.2802464527590478</v>
      </c>
      <c r="H60" s="121">
        <v>1020946.6445800001</v>
      </c>
      <c r="I60" s="140">
        <f>H60/H79</f>
        <v>1.4418743327439677E-2</v>
      </c>
      <c r="J60" s="140">
        <f t="shared" si="12"/>
        <v>1.048383692960742</v>
      </c>
      <c r="K60" s="121">
        <v>1221104.16316</v>
      </c>
      <c r="L60" s="347">
        <f>K60/K79</f>
        <v>2.2174070385117265E-2</v>
      </c>
      <c r="M60" s="347">
        <f t="shared" si="13"/>
        <v>1.1960509098517498</v>
      </c>
      <c r="N60" s="171">
        <f t="shared" si="1"/>
        <v>348427.68258999998</v>
      </c>
      <c r="O60" s="172">
        <f t="shared" si="10"/>
        <v>1.3992632898304076</v>
      </c>
      <c r="AMF60" s="28"/>
      <c r="AMG60" s="28"/>
      <c r="AMH60" s="28"/>
      <c r="AMI60" s="28"/>
      <c r="AMJ60" s="28"/>
    </row>
    <row r="61" spans="1:1024" s="34" customFormat="1" x14ac:dyDescent="0.2">
      <c r="A61" s="210" t="s">
        <v>88</v>
      </c>
      <c r="B61" s="129" t="s">
        <v>89</v>
      </c>
      <c r="C61" s="119">
        <v>58020.590859999997</v>
      </c>
      <c r="D61" s="129">
        <v>56950.06495</v>
      </c>
      <c r="E61" s="125">
        <v>51369.404479999997</v>
      </c>
      <c r="F61" s="141">
        <f>E61/E79</f>
        <v>7.2808248185568492E-4</v>
      </c>
      <c r="G61" s="141">
        <f t="shared" si="11"/>
        <v>0.90200782958018377</v>
      </c>
      <c r="H61" s="121">
        <v>51787.695039999999</v>
      </c>
      <c r="I61" s="140">
        <f>H61/H79</f>
        <v>7.3139324788972285E-4</v>
      </c>
      <c r="J61" s="140">
        <f t="shared" si="12"/>
        <v>0.90935269495245763</v>
      </c>
      <c r="K61" s="121">
        <v>46541.010579999995</v>
      </c>
      <c r="L61" s="347">
        <f>K61/K79</f>
        <v>8.4513973134344703E-4</v>
      </c>
      <c r="M61" s="347">
        <f t="shared" si="13"/>
        <v>0.89868858894091452</v>
      </c>
      <c r="N61" s="171">
        <f t="shared" si="1"/>
        <v>-11479.580280000002</v>
      </c>
      <c r="O61" s="172">
        <f t="shared" si="10"/>
        <v>0.80214644301538574</v>
      </c>
      <c r="AMF61" s="28"/>
      <c r="AMG61" s="28"/>
      <c r="AMH61" s="28"/>
      <c r="AMI61" s="28"/>
      <c r="AMJ61" s="28"/>
    </row>
    <row r="62" spans="1:1024" s="34" customFormat="1" ht="31.5" x14ac:dyDescent="0.2">
      <c r="A62" s="212" t="s">
        <v>90</v>
      </c>
      <c r="B62" s="122" t="s">
        <v>91</v>
      </c>
      <c r="C62" s="326">
        <v>31011858.733880002</v>
      </c>
      <c r="D62" s="122">
        <v>41004853.64463</v>
      </c>
      <c r="E62" s="123">
        <v>41297778.557750002</v>
      </c>
      <c r="F62" s="139">
        <f>E62/E79</f>
        <v>0.58533263937602709</v>
      </c>
      <c r="G62" s="138">
        <f t="shared" si="11"/>
        <v>1.0071436643978453</v>
      </c>
      <c r="H62" s="326">
        <v>40695299.715519994</v>
      </c>
      <c r="I62" s="139">
        <f>H62/H79</f>
        <v>0.57473628455157999</v>
      </c>
      <c r="J62" s="139">
        <f t="shared" si="12"/>
        <v>0.99245079785449875</v>
      </c>
      <c r="K62" s="326">
        <v>31357519.202380002</v>
      </c>
      <c r="L62" s="139">
        <f>K62/K79</f>
        <v>0.56942221546183747</v>
      </c>
      <c r="M62" s="346">
        <f t="shared" si="13"/>
        <v>0.77054400438341442</v>
      </c>
      <c r="N62" s="169">
        <f t="shared" si="1"/>
        <v>345660.46849999949</v>
      </c>
      <c r="O62" s="170">
        <f t="shared" si="10"/>
        <v>1.011146073876648</v>
      </c>
      <c r="AMF62" s="28"/>
      <c r="AMG62" s="28"/>
      <c r="AMH62" s="28"/>
      <c r="AMI62" s="28"/>
      <c r="AMJ62" s="28"/>
    </row>
    <row r="63" spans="1:1024" s="34" customFormat="1" ht="78.599999999999994" customHeight="1" x14ac:dyDescent="0.2">
      <c r="A63" s="214" t="s">
        <v>92</v>
      </c>
      <c r="B63" s="215" t="s">
        <v>93</v>
      </c>
      <c r="C63" s="327">
        <v>30901303.669199999</v>
      </c>
      <c r="D63" s="130">
        <v>40830709.861960001</v>
      </c>
      <c r="E63" s="184">
        <v>41150180.422109999</v>
      </c>
      <c r="F63" s="180">
        <f>E63/E79</f>
        <v>0.583240662293523</v>
      </c>
      <c r="G63" s="180">
        <f t="shared" si="11"/>
        <v>1.0078242715159755</v>
      </c>
      <c r="H63" s="327">
        <v>40689423.299999997</v>
      </c>
      <c r="I63" s="337">
        <f>H63/H79</f>
        <v>0.57465329243096519</v>
      </c>
      <c r="J63" s="337">
        <f t="shared" si="12"/>
        <v>0.99653969861318448</v>
      </c>
      <c r="K63" s="327">
        <v>31383868.821069997</v>
      </c>
      <c r="L63" s="349">
        <f>K63/K79</f>
        <v>0.56990069904831631</v>
      </c>
      <c r="M63" s="349">
        <f t="shared" si="13"/>
        <v>0.77130286634143574</v>
      </c>
      <c r="N63" s="174">
        <f t="shared" si="1"/>
        <v>482565.15186999738</v>
      </c>
      <c r="O63" s="175">
        <f t="shared" si="10"/>
        <v>1.0156163363538278</v>
      </c>
      <c r="AMF63" s="28"/>
      <c r="AMG63" s="28"/>
      <c r="AMH63" s="28"/>
      <c r="AMI63" s="28"/>
      <c r="AMJ63" s="28"/>
    </row>
    <row r="64" spans="1:1024" s="34" customFormat="1" ht="47.25" customHeight="1" outlineLevel="1" x14ac:dyDescent="0.25">
      <c r="A64" s="213" t="s">
        <v>94</v>
      </c>
      <c r="B64" s="129" t="s">
        <v>95</v>
      </c>
      <c r="C64" s="328">
        <v>16308461.199999999</v>
      </c>
      <c r="D64" s="131">
        <v>21748890</v>
      </c>
      <c r="E64" s="125">
        <v>21748890</v>
      </c>
      <c r="F64" s="140">
        <f>E64/E79</f>
        <v>0.30825714195249104</v>
      </c>
      <c r="G64" s="141">
        <f t="shared" si="11"/>
        <v>1</v>
      </c>
      <c r="H64" s="328">
        <v>23624762</v>
      </c>
      <c r="I64" s="140">
        <f>H64/H79</f>
        <v>0.3336505205813019</v>
      </c>
      <c r="J64" s="337">
        <f t="shared" si="12"/>
        <v>1.0862513903008384</v>
      </c>
      <c r="K64" s="328">
        <v>17855008.600000001</v>
      </c>
      <c r="L64" s="140">
        <f>K64/K79</f>
        <v>0.32422968438557143</v>
      </c>
      <c r="M64" s="347">
        <f t="shared" si="13"/>
        <v>0.75577517352344126</v>
      </c>
      <c r="N64" s="171">
        <f t="shared" si="1"/>
        <v>1546547.4000000022</v>
      </c>
      <c r="O64" s="172">
        <f t="shared" si="10"/>
        <v>1.0948309825822196</v>
      </c>
      <c r="AMF64" s="28"/>
      <c r="AMG64" s="28"/>
      <c r="AMH64" s="28"/>
      <c r="AMI64" s="28"/>
      <c r="AMJ64" s="28"/>
    </row>
    <row r="65" spans="1:1024" s="34" customFormat="1" ht="31.5" outlineLevel="1" x14ac:dyDescent="0.25">
      <c r="A65" s="216" t="s">
        <v>96</v>
      </c>
      <c r="B65" s="134" t="s">
        <v>97</v>
      </c>
      <c r="C65" s="329">
        <v>15160198.5</v>
      </c>
      <c r="D65" s="132">
        <v>20213598.199999999</v>
      </c>
      <c r="E65" s="133">
        <v>20213598.199999999</v>
      </c>
      <c r="F65" s="144">
        <f>E65/E79</f>
        <v>0.28649673660163882</v>
      </c>
      <c r="G65" s="144">
        <f t="shared" si="11"/>
        <v>1</v>
      </c>
      <c r="H65" s="338">
        <v>22437094</v>
      </c>
      <c r="I65" s="144">
        <f>H65/H79</f>
        <v>0.31687718561700667</v>
      </c>
      <c r="J65" s="144">
        <f t="shared" si="12"/>
        <v>1.1099999999010568</v>
      </c>
      <c r="K65" s="329">
        <v>16827820.199999999</v>
      </c>
      <c r="L65" s="350">
        <f>K65/K79</f>
        <v>0.30557693667776459</v>
      </c>
      <c r="M65" s="350">
        <f t="shared" si="13"/>
        <v>0.74999998662928447</v>
      </c>
      <c r="N65" s="176">
        <f t="shared" si="1"/>
        <v>1667621.6999999993</v>
      </c>
      <c r="O65" s="177">
        <f t="shared" si="10"/>
        <v>1.1099999910951033</v>
      </c>
      <c r="AMF65" s="28"/>
      <c r="AMG65" s="28"/>
      <c r="AMH65" s="28"/>
      <c r="AMI65" s="28"/>
      <c r="AMJ65" s="28"/>
    </row>
    <row r="66" spans="1:1024" s="34" customFormat="1" ht="77.25" customHeight="1" outlineLevel="1" x14ac:dyDescent="0.25">
      <c r="A66" s="217" t="s">
        <v>98</v>
      </c>
      <c r="B66" s="134" t="s">
        <v>99</v>
      </c>
      <c r="C66" s="329">
        <v>0</v>
      </c>
      <c r="D66" s="132">
        <v>0</v>
      </c>
      <c r="E66" s="133">
        <v>0</v>
      </c>
      <c r="F66" s="144">
        <f>E66/E79</f>
        <v>0</v>
      </c>
      <c r="G66" s="144" t="s">
        <v>325</v>
      </c>
      <c r="H66" s="338">
        <v>0</v>
      </c>
      <c r="I66" s="144">
        <f>H66/H79</f>
        <v>0</v>
      </c>
      <c r="J66" s="144" t="s">
        <v>325</v>
      </c>
      <c r="K66" s="329">
        <v>0</v>
      </c>
      <c r="L66" s="350">
        <f>K66/K79</f>
        <v>0</v>
      </c>
      <c r="M66" s="350" t="s">
        <v>325</v>
      </c>
      <c r="N66" s="176">
        <f t="shared" si="1"/>
        <v>0</v>
      </c>
      <c r="O66" s="177">
        <v>0</v>
      </c>
      <c r="AMF66" s="28"/>
      <c r="AMG66" s="28"/>
      <c r="AMH66" s="28"/>
      <c r="AMI66" s="28"/>
      <c r="AMJ66" s="28"/>
    </row>
    <row r="67" spans="1:1024" s="34" customFormat="1" ht="82.5" customHeight="1" outlineLevel="1" x14ac:dyDescent="0.2">
      <c r="A67" s="211" t="s">
        <v>100</v>
      </c>
      <c r="B67" s="134" t="s">
        <v>101</v>
      </c>
      <c r="C67" s="329">
        <v>1011087.9</v>
      </c>
      <c r="D67" s="132">
        <v>1348117</v>
      </c>
      <c r="E67" s="133">
        <v>1348117</v>
      </c>
      <c r="F67" s="144">
        <f>E67/E79</f>
        <v>1.910748978166547E-2</v>
      </c>
      <c r="G67" s="144">
        <f>E67/D67</f>
        <v>1</v>
      </c>
      <c r="H67" s="338">
        <v>1187668</v>
      </c>
      <c r="I67" s="144">
        <f>H67/H79</f>
        <v>1.6773334964295245E-2</v>
      </c>
      <c r="J67" s="144">
        <f>H67/D67</f>
        <v>0.88098288204955499</v>
      </c>
      <c r="K67" s="329">
        <v>890750.7</v>
      </c>
      <c r="L67" s="350">
        <f>K67/K79</f>
        <v>1.6175171056889145E-2</v>
      </c>
      <c r="M67" s="350">
        <v>0</v>
      </c>
      <c r="N67" s="176">
        <f t="shared" si="1"/>
        <v>-120337.20000000007</v>
      </c>
      <c r="O67" s="177">
        <f>K67/C67</f>
        <v>0.88098245464118397</v>
      </c>
      <c r="AMF67" s="28"/>
      <c r="AMG67" s="28"/>
      <c r="AMH67" s="28"/>
      <c r="AMI67" s="28"/>
      <c r="AMJ67" s="28"/>
    </row>
    <row r="68" spans="1:1024" s="34" customFormat="1" ht="82.5" customHeight="1" outlineLevel="1" x14ac:dyDescent="0.2">
      <c r="A68" s="211" t="s">
        <v>332</v>
      </c>
      <c r="B68" s="134" t="s">
        <v>333</v>
      </c>
      <c r="C68" s="329">
        <v>0</v>
      </c>
      <c r="D68" s="132">
        <v>50000</v>
      </c>
      <c r="E68" s="133">
        <v>50000</v>
      </c>
      <c r="F68" s="144" t="s">
        <v>325</v>
      </c>
      <c r="G68" s="144" t="s">
        <v>325</v>
      </c>
      <c r="H68" s="338">
        <v>0</v>
      </c>
      <c r="I68" s="144" t="s">
        <v>325</v>
      </c>
      <c r="J68" s="144" t="s">
        <v>325</v>
      </c>
      <c r="K68" s="329">
        <v>0</v>
      </c>
      <c r="L68" s="350">
        <f>K68/K79</f>
        <v>0</v>
      </c>
      <c r="M68" s="350">
        <v>0</v>
      </c>
      <c r="N68" s="176">
        <f t="shared" si="1"/>
        <v>0</v>
      </c>
      <c r="O68" s="177" t="s">
        <v>325</v>
      </c>
      <c r="AMF68" s="28"/>
      <c r="AMG68" s="28"/>
      <c r="AMH68" s="28"/>
      <c r="AMI68" s="28"/>
      <c r="AMJ68" s="28"/>
    </row>
    <row r="69" spans="1:1024" s="34" customFormat="1" ht="78" customHeight="1" outlineLevel="1" x14ac:dyDescent="0.2">
      <c r="A69" s="218" t="s">
        <v>313</v>
      </c>
      <c r="B69" s="134" t="s">
        <v>314</v>
      </c>
      <c r="C69" s="330">
        <v>137174.79999999999</v>
      </c>
      <c r="D69" s="134">
        <v>137174.79999999999</v>
      </c>
      <c r="E69" s="135">
        <v>137174.79999999999</v>
      </c>
      <c r="F69" s="145">
        <f>E69/E79</f>
        <v>1.9442422944759279E-3</v>
      </c>
      <c r="G69" s="144">
        <f>E69/D69</f>
        <v>1</v>
      </c>
      <c r="H69" s="330">
        <v>0</v>
      </c>
      <c r="I69" s="144">
        <f>H69/H79</f>
        <v>0</v>
      </c>
      <c r="J69" s="145">
        <f>H69/D69</f>
        <v>0</v>
      </c>
      <c r="K69" s="330">
        <v>136437.70000000001</v>
      </c>
      <c r="L69" s="350">
        <f>K69/K79</f>
        <v>2.4775766509176184E-3</v>
      </c>
      <c r="M69" s="350">
        <v>0</v>
      </c>
      <c r="N69" s="176">
        <f t="shared" si="1"/>
        <v>-737.09999999997672</v>
      </c>
      <c r="O69" s="177" t="s">
        <v>325</v>
      </c>
      <c r="AMF69" s="28"/>
      <c r="AMG69" s="28"/>
      <c r="AMH69" s="28"/>
      <c r="AMI69" s="28"/>
      <c r="AMJ69" s="28"/>
    </row>
    <row r="70" spans="1:1024" s="34" customFormat="1" ht="78" customHeight="1" outlineLevel="1" x14ac:dyDescent="0.2">
      <c r="A70" s="211" t="s">
        <v>315</v>
      </c>
      <c r="B70" s="134" t="s">
        <v>316</v>
      </c>
      <c r="C70" s="331">
        <v>0</v>
      </c>
      <c r="D70" s="134">
        <v>0</v>
      </c>
      <c r="E70" s="136">
        <v>0</v>
      </c>
      <c r="F70" s="146">
        <f>E70/E79</f>
        <v>0</v>
      </c>
      <c r="G70" s="144" t="s">
        <v>325</v>
      </c>
      <c r="H70" s="331">
        <v>0</v>
      </c>
      <c r="I70" s="144" t="s">
        <v>325</v>
      </c>
      <c r="J70" s="145" t="s">
        <v>325</v>
      </c>
      <c r="K70" s="331">
        <v>0</v>
      </c>
      <c r="L70" s="350">
        <f>K70/K79</f>
        <v>0</v>
      </c>
      <c r="M70" s="350">
        <v>0</v>
      </c>
      <c r="N70" s="176">
        <f t="shared" si="1"/>
        <v>0</v>
      </c>
      <c r="O70" s="177" t="s">
        <v>325</v>
      </c>
      <c r="AMF70" s="28"/>
      <c r="AMG70" s="28"/>
      <c r="AMH70" s="28"/>
      <c r="AMI70" s="28"/>
      <c r="AMJ70" s="28"/>
    </row>
    <row r="71" spans="1:1024" s="34" customFormat="1" ht="51.75" customHeight="1" outlineLevel="1" x14ac:dyDescent="0.25">
      <c r="A71" s="213" t="s">
        <v>102</v>
      </c>
      <c r="B71" s="129" t="s">
        <v>103</v>
      </c>
      <c r="C71" s="332">
        <v>13130654.408</v>
      </c>
      <c r="D71" s="131">
        <v>17030727.450879999</v>
      </c>
      <c r="E71" s="121">
        <v>17326031.213119999</v>
      </c>
      <c r="F71" s="141">
        <f>E71/E79</f>
        <v>0.245569905550859</v>
      </c>
      <c r="G71" s="141">
        <f>E71/D71</f>
        <v>1.0173394685043087</v>
      </c>
      <c r="H71" s="121">
        <v>15059100.300000001</v>
      </c>
      <c r="I71" s="339">
        <f>H71/H79</f>
        <v>0.21267840304935304</v>
      </c>
      <c r="J71" s="140">
        <f>H71/D71</f>
        <v>0.88423118410140955</v>
      </c>
      <c r="K71" s="121">
        <v>12039565.65835</v>
      </c>
      <c r="L71" s="347">
        <f>K71/K79</f>
        <v>0.21862686605181386</v>
      </c>
      <c r="M71" s="347">
        <f>K71/H71</f>
        <v>0.79948771297777987</v>
      </c>
      <c r="N71" s="171">
        <f t="shared" si="1"/>
        <v>-1091088.7496499997</v>
      </c>
      <c r="O71" s="172">
        <f>K71/C71</f>
        <v>0.91690522682668107</v>
      </c>
      <c r="Q71" s="45"/>
      <c r="AMF71" s="28"/>
      <c r="AMG71" s="28"/>
      <c r="AMH71" s="28"/>
      <c r="AMI71" s="28"/>
      <c r="AMJ71" s="28"/>
    </row>
    <row r="72" spans="1:1024" s="34" customFormat="1" ht="43.5" customHeight="1" outlineLevel="1" x14ac:dyDescent="0.25">
      <c r="A72" s="213" t="s">
        <v>104</v>
      </c>
      <c r="B72" s="129" t="s">
        <v>105</v>
      </c>
      <c r="C72" s="332">
        <v>909772.76157000009</v>
      </c>
      <c r="D72" s="120">
        <v>1255835.85983</v>
      </c>
      <c r="E72" s="125">
        <v>1247105.6422899999</v>
      </c>
      <c r="F72" s="141">
        <f xml:space="preserve"> E72/E79</f>
        <v>1.7675808788638916E-2</v>
      </c>
      <c r="G72" s="141">
        <f>E72/D72</f>
        <v>0.99304828137239054</v>
      </c>
      <c r="H72" s="121">
        <v>1132164</v>
      </c>
      <c r="I72" s="339">
        <f>H72/H79</f>
        <v>1.5989456654988063E-2</v>
      </c>
      <c r="J72" s="140">
        <f>H72/D72</f>
        <v>0.90152227390071404</v>
      </c>
      <c r="K72" s="121">
        <v>871363.54400999995</v>
      </c>
      <c r="L72" s="347">
        <f>K72/K79</f>
        <v>1.5823119058002315E-2</v>
      </c>
      <c r="M72" s="347">
        <f>K72/H72</f>
        <v>0.76964427769298438</v>
      </c>
      <c r="N72" s="171">
        <f t="shared" si="1"/>
        <v>-38409.217560000136</v>
      </c>
      <c r="O72" s="172">
        <f>K72/C72</f>
        <v>0.95778152613217704</v>
      </c>
      <c r="AMF72" s="28"/>
      <c r="AMG72" s="28"/>
      <c r="AMH72" s="28"/>
      <c r="AMI72" s="28"/>
      <c r="AMJ72" s="28"/>
    </row>
    <row r="73" spans="1:1024" s="34" customFormat="1" ht="36" customHeight="1" outlineLevel="1" x14ac:dyDescent="0.2">
      <c r="A73" s="209" t="s">
        <v>106</v>
      </c>
      <c r="B73" s="129" t="s">
        <v>107</v>
      </c>
      <c r="C73" s="332">
        <v>552415.29963000002</v>
      </c>
      <c r="D73" s="120">
        <v>795256.55125000002</v>
      </c>
      <c r="E73" s="125">
        <v>828153.56670000008</v>
      </c>
      <c r="F73" s="141">
        <f>E73/E79</f>
        <v>1.173780600153404E-2</v>
      </c>
      <c r="G73" s="141">
        <f>E73/D73</f>
        <v>1.041366544416757</v>
      </c>
      <c r="H73" s="121">
        <v>873397</v>
      </c>
      <c r="I73" s="339">
        <f>H73/H79</f>
        <v>1.233491214532224E-2</v>
      </c>
      <c r="J73" s="140">
        <f>H73/D73</f>
        <v>1.0982581641448628</v>
      </c>
      <c r="K73" s="121">
        <v>617931.01871000009</v>
      </c>
      <c r="L73" s="347">
        <f>K73/K79</f>
        <v>1.1221029552928802E-2</v>
      </c>
      <c r="M73" s="347">
        <f>K73/H73</f>
        <v>0.7075030240658029</v>
      </c>
      <c r="N73" s="171">
        <f t="shared" si="1"/>
        <v>65515.719080000068</v>
      </c>
      <c r="O73" s="172">
        <f>K73/C73</f>
        <v>1.1185986686536047</v>
      </c>
      <c r="AMF73" s="28"/>
      <c r="AMG73" s="28"/>
      <c r="AMH73" s="28"/>
      <c r="AMI73" s="28"/>
      <c r="AMJ73" s="28"/>
    </row>
    <row r="74" spans="1:1024" s="34" customFormat="1" ht="52.5" customHeight="1" outlineLevel="1" x14ac:dyDescent="0.25">
      <c r="A74" s="219" t="s">
        <v>108</v>
      </c>
      <c r="B74" s="129" t="s">
        <v>109</v>
      </c>
      <c r="C74" s="121">
        <v>85960.714420000004</v>
      </c>
      <c r="D74" s="120">
        <v>150021.52128000002</v>
      </c>
      <c r="E74" s="125">
        <v>142093.87471</v>
      </c>
      <c r="F74" s="141">
        <f>E74/E79</f>
        <v>2.0139626301415819E-3</v>
      </c>
      <c r="G74" s="141">
        <f>E74/D74</f>
        <v>0.94715660458339268</v>
      </c>
      <c r="H74" s="121">
        <v>0</v>
      </c>
      <c r="I74" s="140">
        <f>H74/H79</f>
        <v>0</v>
      </c>
      <c r="J74" s="140">
        <f>H74/D74</f>
        <v>0</v>
      </c>
      <c r="K74" s="121">
        <v>3365.203</v>
      </c>
      <c r="L74" s="140">
        <f>K74/K79</f>
        <v>6.1108831198399861E-5</v>
      </c>
      <c r="M74" s="347" t="s">
        <v>325</v>
      </c>
      <c r="N74" s="171">
        <f t="shared" ref="N74:N79" si="14">K74-C74</f>
        <v>-82595.51142000001</v>
      </c>
      <c r="O74" s="172">
        <v>0</v>
      </c>
      <c r="AMF74" s="28"/>
      <c r="AMG74" s="28"/>
      <c r="AMH74" s="28"/>
      <c r="AMI74" s="28"/>
      <c r="AMJ74" s="28"/>
    </row>
    <row r="75" spans="1:1024" s="34" customFormat="1" ht="93.75" customHeight="1" outlineLevel="1" x14ac:dyDescent="0.25">
      <c r="A75" s="219" t="s">
        <v>110</v>
      </c>
      <c r="B75" s="129" t="s">
        <v>111</v>
      </c>
      <c r="C75" s="121">
        <v>7639.6850000000004</v>
      </c>
      <c r="D75" s="129">
        <v>8534.1849999999995</v>
      </c>
      <c r="E75" s="125">
        <v>9407.6849999999995</v>
      </c>
      <c r="F75" s="141">
        <f>E75/E79</f>
        <v>1.3333949872794981E-4</v>
      </c>
      <c r="G75" s="141" t="s">
        <v>325</v>
      </c>
      <c r="H75" s="121">
        <v>1980</v>
      </c>
      <c r="I75" s="140">
        <f>H75/H79</f>
        <v>2.7963372953809132E-5</v>
      </c>
      <c r="J75" s="140" t="s">
        <v>325</v>
      </c>
      <c r="K75" s="121">
        <v>6967.4324999999999</v>
      </c>
      <c r="L75" s="140">
        <f>K75/K79</f>
        <v>1.2652183435256216E-4</v>
      </c>
      <c r="M75" s="347" t="s">
        <v>325</v>
      </c>
      <c r="N75" s="171">
        <f t="shared" si="14"/>
        <v>-672.25250000000051</v>
      </c>
      <c r="O75" s="172">
        <v>0</v>
      </c>
      <c r="AMF75" s="28"/>
      <c r="AMG75" s="28"/>
      <c r="AMH75" s="28"/>
      <c r="AMI75" s="28"/>
      <c r="AMJ75" s="28"/>
    </row>
    <row r="76" spans="1:1024" s="34" customFormat="1" ht="50.25" customHeight="1" outlineLevel="1" x14ac:dyDescent="0.2">
      <c r="A76" s="209" t="s">
        <v>112</v>
      </c>
      <c r="B76" s="129" t="s">
        <v>113</v>
      </c>
      <c r="C76" s="121">
        <v>22171.910110000001</v>
      </c>
      <c r="D76" s="129">
        <v>15588.07639</v>
      </c>
      <c r="E76" s="125">
        <v>24846.572649999998</v>
      </c>
      <c r="F76" s="141">
        <f>E76/E79</f>
        <v>3.521620401042964E-4</v>
      </c>
      <c r="G76" s="141" t="s">
        <v>325</v>
      </c>
      <c r="H76" s="121">
        <v>3896.41552</v>
      </c>
      <c r="I76" s="140">
        <f>H76/H79</f>
        <v>5.5028747660995021E-5</v>
      </c>
      <c r="J76" s="140" t="s">
        <v>325</v>
      </c>
      <c r="K76" s="121">
        <v>14392.91748</v>
      </c>
      <c r="L76" s="140">
        <f>K76/K79</f>
        <v>2.6136145865132617E-4</v>
      </c>
      <c r="M76" s="347" t="s">
        <v>325</v>
      </c>
      <c r="N76" s="171">
        <f t="shared" si="14"/>
        <v>-7778.9926300000006</v>
      </c>
      <c r="O76" s="172">
        <v>0</v>
      </c>
      <c r="AMF76" s="28"/>
      <c r="AMG76" s="28"/>
      <c r="AMH76" s="28"/>
      <c r="AMI76" s="28"/>
      <c r="AMJ76" s="28"/>
    </row>
    <row r="77" spans="1:1024" s="34" customFormat="1" ht="127.5" customHeight="1" outlineLevel="1" x14ac:dyDescent="0.25">
      <c r="A77" s="220" t="s">
        <v>114</v>
      </c>
      <c r="B77" s="129" t="s">
        <v>115</v>
      </c>
      <c r="C77" s="121">
        <v>30208.356510000001</v>
      </c>
      <c r="D77" s="129">
        <v>0</v>
      </c>
      <c r="E77" s="125">
        <v>64249.483509999998</v>
      </c>
      <c r="F77" s="141">
        <f>E77/E79</f>
        <v>9.1063783755016003E-4</v>
      </c>
      <c r="G77" s="141" t="s">
        <v>325</v>
      </c>
      <c r="H77" s="121">
        <v>0</v>
      </c>
      <c r="I77" s="140">
        <f>H77/H79</f>
        <v>0</v>
      </c>
      <c r="J77" s="140" t="s">
        <v>325</v>
      </c>
      <c r="K77" s="121">
        <v>8884.1653800000004</v>
      </c>
      <c r="L77" s="347">
        <f>K77/K79</f>
        <v>1.6132784932887793E-4</v>
      </c>
      <c r="M77" s="347" t="s">
        <v>325</v>
      </c>
      <c r="N77" s="171">
        <f t="shared" si="14"/>
        <v>-21324.191129999999</v>
      </c>
      <c r="O77" s="172">
        <f>K77/C77</f>
        <v>0.29409628349225281</v>
      </c>
      <c r="AMF77" s="28"/>
      <c r="AMG77" s="28"/>
      <c r="AMH77" s="28"/>
      <c r="AMI77" s="28"/>
      <c r="AMJ77" s="28"/>
    </row>
    <row r="78" spans="1:1024" s="34" customFormat="1" ht="63" outlineLevel="1" x14ac:dyDescent="0.2">
      <c r="A78" s="210" t="s">
        <v>116</v>
      </c>
      <c r="B78" s="129" t="s">
        <v>117</v>
      </c>
      <c r="C78" s="332">
        <v>-35425.601360000001</v>
      </c>
      <c r="D78" s="129">
        <v>0</v>
      </c>
      <c r="E78" s="125">
        <v>-92999.480230000001</v>
      </c>
      <c r="F78" s="141">
        <f>E78/E79</f>
        <v>-1.3181249240198922E-3</v>
      </c>
      <c r="G78" s="141" t="s">
        <v>325</v>
      </c>
      <c r="H78" s="121">
        <v>0</v>
      </c>
      <c r="I78" s="140">
        <f>H78/H79</f>
        <v>0</v>
      </c>
      <c r="J78" s="140" t="s">
        <v>325</v>
      </c>
      <c r="K78" s="332">
        <v>-59959.337049999995</v>
      </c>
      <c r="L78" s="347">
        <f>K78/K79</f>
        <v>-1.088803560010024E-3</v>
      </c>
      <c r="M78" s="347" t="s">
        <v>325</v>
      </c>
      <c r="N78" s="171">
        <f t="shared" si="14"/>
        <v>-24533.735689999994</v>
      </c>
      <c r="O78" s="172">
        <f>K78/C78</f>
        <v>1.6925425327486945</v>
      </c>
      <c r="AMF78" s="28"/>
      <c r="AMG78" s="28"/>
      <c r="AMH78" s="28"/>
      <c r="AMI78" s="28"/>
      <c r="AMJ78" s="28"/>
    </row>
    <row r="79" spans="1:1024" s="34" customFormat="1" ht="24.75" customHeight="1" x14ac:dyDescent="0.2">
      <c r="A79" s="221" t="s">
        <v>118</v>
      </c>
      <c r="B79" s="222"/>
      <c r="C79" s="137">
        <v>51158479.78565</v>
      </c>
      <c r="D79" s="137">
        <f>D62+D9</f>
        <v>68284949.955870003</v>
      </c>
      <c r="E79" s="137">
        <f>E62+E9</f>
        <v>70554375.033270001</v>
      </c>
      <c r="F79" s="147"/>
      <c r="G79" s="147"/>
      <c r="H79" s="137">
        <f>H62+H9</f>
        <v>70806908.854330003</v>
      </c>
      <c r="I79" s="340">
        <v>1</v>
      </c>
      <c r="J79" s="340">
        <f>H79/D79</f>
        <v>1.0369328658817185</v>
      </c>
      <c r="K79" s="137">
        <v>55069012.677960001</v>
      </c>
      <c r="L79" s="340">
        <f>K79/K79</f>
        <v>1</v>
      </c>
      <c r="M79" s="340">
        <f>K79/H79</f>
        <v>0.77773502005648432</v>
      </c>
      <c r="N79" s="178">
        <f t="shared" si="14"/>
        <v>3910532.892310001</v>
      </c>
      <c r="O79" s="179">
        <f>K79/C79</f>
        <v>1.0764395835977696</v>
      </c>
      <c r="AMF79" s="28"/>
      <c r="AMG79" s="28"/>
      <c r="AMH79" s="28"/>
      <c r="AMI79" s="28"/>
      <c r="AMJ79" s="28"/>
    </row>
    <row r="80" spans="1:1024" x14ac:dyDescent="0.25">
      <c r="A80" s="50"/>
      <c r="B80" s="5"/>
      <c r="C80" s="88"/>
      <c r="D80" s="77"/>
      <c r="E80" s="111"/>
      <c r="F80" s="26"/>
      <c r="G80" s="26"/>
      <c r="H80" s="77"/>
      <c r="I80" s="242"/>
      <c r="J80" s="242"/>
      <c r="K80" s="116"/>
      <c r="L80" s="243"/>
      <c r="M80" s="229"/>
      <c r="O80" s="3"/>
    </row>
    <row r="81" spans="1:1024" ht="55.5" customHeight="1" x14ac:dyDescent="0.25">
      <c r="A81" s="92" t="s">
        <v>4</v>
      </c>
      <c r="B81" s="302" t="s">
        <v>5</v>
      </c>
      <c r="C81" s="303" t="s">
        <v>494</v>
      </c>
      <c r="D81" s="225" t="s">
        <v>342</v>
      </c>
      <c r="E81" s="310" t="s">
        <v>339</v>
      </c>
      <c r="F81" s="311"/>
      <c r="G81" s="312"/>
      <c r="H81" s="317" t="s">
        <v>483</v>
      </c>
      <c r="I81" s="317"/>
      <c r="J81" s="317"/>
      <c r="K81" s="303" t="s">
        <v>497</v>
      </c>
      <c r="L81" s="303"/>
      <c r="M81" s="303"/>
      <c r="N81" s="305" t="s">
        <v>487</v>
      </c>
      <c r="O81" s="306" t="s">
        <v>496</v>
      </c>
    </row>
    <row r="82" spans="1:1024" ht="66.599999999999994" customHeight="1" x14ac:dyDescent="0.25">
      <c r="A82" s="19"/>
      <c r="B82" s="302"/>
      <c r="C82" s="303"/>
      <c r="D82" s="224" t="s">
        <v>7</v>
      </c>
      <c r="E82" s="223" t="s">
        <v>7</v>
      </c>
      <c r="F82" s="224" t="s">
        <v>8</v>
      </c>
      <c r="G82" s="224" t="s">
        <v>9</v>
      </c>
      <c r="H82" s="268" t="s">
        <v>7</v>
      </c>
      <c r="I82" s="268" t="s">
        <v>8</v>
      </c>
      <c r="J82" s="268" t="s">
        <v>341</v>
      </c>
      <c r="K82" s="268" t="s">
        <v>7</v>
      </c>
      <c r="L82" s="268" t="s">
        <v>8</v>
      </c>
      <c r="M82" s="268" t="s">
        <v>9</v>
      </c>
      <c r="N82" s="305"/>
      <c r="O82" s="306"/>
    </row>
    <row r="83" spans="1:1024" ht="37.9" customHeight="1" x14ac:dyDescent="0.25">
      <c r="A83" s="23" t="s">
        <v>119</v>
      </c>
      <c r="B83" s="6"/>
      <c r="C83" s="89"/>
      <c r="D83" s="78"/>
      <c r="E83" s="112"/>
      <c r="F83" s="244"/>
      <c r="G83" s="244"/>
      <c r="H83" s="78"/>
      <c r="I83" s="272"/>
      <c r="J83" s="272"/>
      <c r="K83" s="273"/>
      <c r="L83" s="274"/>
      <c r="M83" s="272"/>
      <c r="N83" s="51"/>
      <c r="O83" s="52"/>
    </row>
    <row r="84" spans="1:1024" s="55" customFormat="1" ht="33" customHeight="1" x14ac:dyDescent="0.25">
      <c r="A84" s="53" t="s">
        <v>120</v>
      </c>
      <c r="B84" s="54" t="s">
        <v>121</v>
      </c>
      <c r="C84" s="8">
        <v>3215891.0683599999</v>
      </c>
      <c r="D84" s="8">
        <v>5022677.1195799997</v>
      </c>
      <c r="E84" s="8">
        <v>4823783.7082700003</v>
      </c>
      <c r="F84" s="9">
        <f>E84/E162</f>
        <v>6.7654927200485548E-2</v>
      </c>
      <c r="G84" s="9">
        <f t="shared" ref="G84:G90" si="15">E84/D84</f>
        <v>0.96040091636895208</v>
      </c>
      <c r="H84" s="276">
        <v>6637771.4112600004</v>
      </c>
      <c r="I84" s="288">
        <f t="shared" ref="I84:I99" si="16">H84/$D$162</f>
        <v>9.1409290760068054E-2</v>
      </c>
      <c r="J84" s="288">
        <f t="shared" ref="J84:J90" si="17">H84/D84</f>
        <v>1.3215604454014866</v>
      </c>
      <c r="K84" s="276">
        <v>3659405.1701999996</v>
      </c>
      <c r="L84" s="288">
        <f>K84/K162</f>
        <v>6.7016558532393952E-2</v>
      </c>
      <c r="M84" s="289">
        <f>IFERROR(K84/H84,"")</f>
        <v>0.55130026984544211</v>
      </c>
      <c r="N84" s="258">
        <f t="shared" ref="N84:N99" si="18">K84-C84</f>
        <v>443514.10183999967</v>
      </c>
      <c r="O84" s="9">
        <f>K84/C84</f>
        <v>1.1379132851244795</v>
      </c>
      <c r="AMF84" s="28"/>
      <c r="AMG84" s="28"/>
      <c r="AMH84" s="28"/>
      <c r="AMI84" s="28"/>
      <c r="AMJ84" s="28"/>
    </row>
    <row r="85" spans="1:1024" ht="63" x14ac:dyDescent="0.25">
      <c r="A85" s="56" t="s">
        <v>122</v>
      </c>
      <c r="B85" s="57" t="s">
        <v>123</v>
      </c>
      <c r="C85" s="10">
        <v>240544.87112999998</v>
      </c>
      <c r="D85" s="10">
        <v>357961.62424000003</v>
      </c>
      <c r="E85" s="10">
        <v>354838.95188000001</v>
      </c>
      <c r="F85" s="12">
        <f>E85/E162</f>
        <v>4.9767163930216334E-3</v>
      </c>
      <c r="G85" s="12">
        <f t="shared" si="15"/>
        <v>0.99127651639577319</v>
      </c>
      <c r="H85" s="277">
        <v>420262.67025000002</v>
      </c>
      <c r="I85" s="290">
        <f t="shared" si="16"/>
        <v>5.7874714629849895E-3</v>
      </c>
      <c r="J85" s="291">
        <f t="shared" si="17"/>
        <v>1.1740439247985686</v>
      </c>
      <c r="K85" s="277">
        <v>308934.66401000001</v>
      </c>
      <c r="L85" s="290">
        <f>K85/K162</f>
        <v>5.6576785106799447E-3</v>
      </c>
      <c r="M85" s="292">
        <f t="shared" ref="M85:M90" si="19">IFERROR(K85/H85,"")</f>
        <v>0.73509898898759019</v>
      </c>
      <c r="N85" s="260">
        <f t="shared" si="18"/>
        <v>68389.792880000023</v>
      </c>
      <c r="O85" s="11">
        <f t="shared" ref="O85:O90" si="20">K85/C85</f>
        <v>1.2843119978352791</v>
      </c>
    </row>
    <row r="86" spans="1:1024" ht="98.25" customHeight="1" x14ac:dyDescent="0.25">
      <c r="A86" s="56" t="s">
        <v>124</v>
      </c>
      <c r="B86" s="57" t="s">
        <v>125</v>
      </c>
      <c r="C86" s="10">
        <v>142957.64611</v>
      </c>
      <c r="D86" s="10">
        <v>227500.22583000001</v>
      </c>
      <c r="E86" s="10">
        <v>224177.40956</v>
      </c>
      <c r="F86" s="12">
        <f>E86/E162</f>
        <v>3.1441514050004151E-3</v>
      </c>
      <c r="G86" s="12">
        <f t="shared" si="15"/>
        <v>0.98539422869635751</v>
      </c>
      <c r="H86" s="277">
        <v>277737.89269000001</v>
      </c>
      <c r="I86" s="290">
        <f t="shared" si="16"/>
        <v>3.824751142367164E-3</v>
      </c>
      <c r="J86" s="291">
        <f t="shared" si="17"/>
        <v>1.220824690071034</v>
      </c>
      <c r="K86" s="277">
        <v>189792.53608000002</v>
      </c>
      <c r="L86" s="290">
        <f>K86/K162</f>
        <v>3.4757677851019867E-3</v>
      </c>
      <c r="M86" s="292">
        <f t="shared" si="19"/>
        <v>0.68335124977648942</v>
      </c>
      <c r="N86" s="260">
        <f t="shared" si="18"/>
        <v>46834.889970000018</v>
      </c>
      <c r="O86" s="11">
        <f t="shared" si="20"/>
        <v>1.327613746059882</v>
      </c>
    </row>
    <row r="87" spans="1:1024" ht="118.5" customHeight="1" x14ac:dyDescent="0.25">
      <c r="A87" s="56" t="s">
        <v>126</v>
      </c>
      <c r="B87" s="57" t="s">
        <v>127</v>
      </c>
      <c r="C87" s="10">
        <v>996619.44160999998</v>
      </c>
      <c r="D87" s="10">
        <v>1536344.58656</v>
      </c>
      <c r="E87" s="10">
        <v>1463744.84222</v>
      </c>
      <c r="F87" s="12">
        <f>E87/E162</f>
        <v>2.0529434305004573E-2</v>
      </c>
      <c r="G87" s="12">
        <f t="shared" si="15"/>
        <v>0.9527451426098642</v>
      </c>
      <c r="H87" s="277">
        <v>1725836.6834</v>
      </c>
      <c r="I87" s="290">
        <f t="shared" si="16"/>
        <v>2.3766637538871819E-2</v>
      </c>
      <c r="J87" s="291">
        <f t="shared" si="17"/>
        <v>1.1233395805196855</v>
      </c>
      <c r="K87" s="277">
        <v>1148689.9025099999</v>
      </c>
      <c r="L87" s="290">
        <f>K87/K162</f>
        <v>2.10365456971041E-2</v>
      </c>
      <c r="M87" s="292">
        <f t="shared" si="19"/>
        <v>0.66558435891338985</v>
      </c>
      <c r="N87" s="260">
        <f t="shared" si="18"/>
        <v>152070.46089999995</v>
      </c>
      <c r="O87" s="11">
        <f t="shared" si="20"/>
        <v>1.1525862877552699</v>
      </c>
    </row>
    <row r="88" spans="1:1024" x14ac:dyDescent="0.25">
      <c r="A88" s="56" t="s">
        <v>128</v>
      </c>
      <c r="B88" s="57" t="s">
        <v>129</v>
      </c>
      <c r="C88" s="10">
        <v>219065.80755</v>
      </c>
      <c r="D88" s="10">
        <v>300956.32607999997</v>
      </c>
      <c r="E88" s="10">
        <v>298834.41538999998</v>
      </c>
      <c r="F88" s="12">
        <f>E88/E162</f>
        <v>4.1912369710002916E-3</v>
      </c>
      <c r="G88" s="12">
        <f t="shared" si="15"/>
        <v>0.99294943981527761</v>
      </c>
      <c r="H88" s="277">
        <v>333274.53700000001</v>
      </c>
      <c r="I88" s="290">
        <f t="shared" si="16"/>
        <v>4.5895507946962007E-3</v>
      </c>
      <c r="J88" s="291">
        <f t="shared" si="17"/>
        <v>1.1073850526451776</v>
      </c>
      <c r="K88" s="277">
        <v>254551.56819999998</v>
      </c>
      <c r="L88" s="290">
        <f>K88/K162</f>
        <v>4.6617330621674842E-3</v>
      </c>
      <c r="M88" s="292">
        <f t="shared" si="19"/>
        <v>0.76378942865353072</v>
      </c>
      <c r="N88" s="260">
        <f t="shared" si="18"/>
        <v>35485.760649999982</v>
      </c>
      <c r="O88" s="11">
        <f t="shared" si="20"/>
        <v>1.1619867611786046</v>
      </c>
    </row>
    <row r="89" spans="1:1024" ht="60.75" customHeight="1" x14ac:dyDescent="0.25">
      <c r="A89" s="56" t="s">
        <v>130</v>
      </c>
      <c r="B89" s="57" t="s">
        <v>131</v>
      </c>
      <c r="C89" s="10">
        <v>262975.61910000001</v>
      </c>
      <c r="D89" s="10">
        <v>391645.85791000002</v>
      </c>
      <c r="E89" s="10">
        <v>384125.51191</v>
      </c>
      <c r="F89" s="12">
        <f>E89/E162</f>
        <v>5.3874686585897143E-3</v>
      </c>
      <c r="G89" s="12">
        <f t="shared" si="15"/>
        <v>0.98079809642279381</v>
      </c>
      <c r="H89" s="277">
        <v>484059.11037999997</v>
      </c>
      <c r="I89" s="290">
        <f t="shared" si="16"/>
        <v>6.6660174363229697E-3</v>
      </c>
      <c r="J89" s="291">
        <f t="shared" si="17"/>
        <v>1.2359612660354917</v>
      </c>
      <c r="K89" s="277">
        <v>320475.57049999997</v>
      </c>
      <c r="L89" s="290">
        <f>K89/K162</f>
        <v>5.8690330339785214E-3</v>
      </c>
      <c r="M89" s="292">
        <f t="shared" si="19"/>
        <v>0.66205875197435637</v>
      </c>
      <c r="N89" s="260">
        <f t="shared" si="18"/>
        <v>57499.951399999962</v>
      </c>
      <c r="O89" s="11">
        <f t="shared" si="20"/>
        <v>1.21865126355358</v>
      </c>
    </row>
    <row r="90" spans="1:1024" ht="31.5" x14ac:dyDescent="0.25">
      <c r="A90" s="56" t="s">
        <v>132</v>
      </c>
      <c r="B90" s="57" t="s">
        <v>133</v>
      </c>
      <c r="C90" s="10">
        <v>159450.03233000002</v>
      </c>
      <c r="D90" s="10">
        <v>180469.73</v>
      </c>
      <c r="E90" s="10">
        <v>177136.88788999998</v>
      </c>
      <c r="F90" s="12">
        <f>E90/E162</f>
        <v>2.4843948193971829E-3</v>
      </c>
      <c r="G90" s="12">
        <f t="shared" si="15"/>
        <v>0.981532403744384</v>
      </c>
      <c r="H90" s="277">
        <v>69053.328999999998</v>
      </c>
      <c r="I90" s="290">
        <f t="shared" si="16"/>
        <v>9.5093901814757669E-4</v>
      </c>
      <c r="J90" s="291">
        <f t="shared" si="17"/>
        <v>0.38263108721889255</v>
      </c>
      <c r="K90" s="277">
        <v>50089.288090000002</v>
      </c>
      <c r="L90" s="290">
        <f>K90/K162</f>
        <v>9.173107516121169E-4</v>
      </c>
      <c r="M90" s="292">
        <f t="shared" si="19"/>
        <v>0.72537108370256853</v>
      </c>
      <c r="N90" s="260">
        <f t="shared" si="18"/>
        <v>-109360.74424000001</v>
      </c>
      <c r="O90" s="11">
        <f t="shared" si="20"/>
        <v>0.3141378358979226</v>
      </c>
    </row>
    <row r="91" spans="1:1024" ht="31.5" x14ac:dyDescent="0.25">
      <c r="A91" s="56" t="s">
        <v>336</v>
      </c>
      <c r="B91" s="58" t="s">
        <v>337</v>
      </c>
      <c r="C91" s="10">
        <v>3530</v>
      </c>
      <c r="D91" s="10">
        <v>4448.8</v>
      </c>
      <c r="E91" s="10">
        <v>4448.8</v>
      </c>
      <c r="F91" s="12"/>
      <c r="G91" s="12"/>
      <c r="H91" s="277">
        <v>4450</v>
      </c>
      <c r="I91" s="290"/>
      <c r="J91" s="291"/>
      <c r="K91" s="277">
        <v>4059.9989</v>
      </c>
      <c r="L91" s="290"/>
      <c r="M91" s="292"/>
      <c r="N91" s="260"/>
      <c r="O91" s="11"/>
    </row>
    <row r="92" spans="1:1024" ht="22.5" customHeight="1" x14ac:dyDescent="0.25">
      <c r="A92" s="39" t="s">
        <v>134</v>
      </c>
      <c r="B92" s="57" t="s">
        <v>135</v>
      </c>
      <c r="C92" s="10">
        <v>2999.9</v>
      </c>
      <c r="D92" s="10">
        <v>3000</v>
      </c>
      <c r="E92" s="10">
        <v>2999.9</v>
      </c>
      <c r="F92" s="12">
        <f>E92/E162</f>
        <v>4.2074443711226307E-5</v>
      </c>
      <c r="G92" s="12" t="s">
        <v>325</v>
      </c>
      <c r="H92" s="277">
        <v>2250</v>
      </c>
      <c r="I92" s="290">
        <f t="shared" si="16"/>
        <v>3.0984933265593143E-5</v>
      </c>
      <c r="J92" s="291" t="s">
        <v>325</v>
      </c>
      <c r="K92" s="277">
        <v>2250</v>
      </c>
      <c r="L92" s="290">
        <f>K92/K162</f>
        <v>4.1205400791857469E-5</v>
      </c>
      <c r="M92" s="292">
        <v>0</v>
      </c>
      <c r="N92" s="260">
        <f t="shared" si="18"/>
        <v>-749.90000000000009</v>
      </c>
      <c r="O92" s="11">
        <v>0</v>
      </c>
    </row>
    <row r="93" spans="1:1024" ht="22.5" customHeight="1" x14ac:dyDescent="0.25">
      <c r="A93" s="56" t="s">
        <v>136</v>
      </c>
      <c r="B93" s="57" t="s">
        <v>137</v>
      </c>
      <c r="C93" s="10">
        <v>0</v>
      </c>
      <c r="D93" s="10">
        <v>24409.722309999997</v>
      </c>
      <c r="E93" s="10">
        <v>0</v>
      </c>
      <c r="F93" s="12">
        <f>E93/E162</f>
        <v>0</v>
      </c>
      <c r="G93" s="12" t="s">
        <v>325</v>
      </c>
      <c r="H93" s="277">
        <v>63820.34388</v>
      </c>
      <c r="I93" s="290">
        <f t="shared" si="16"/>
        <v>8.7887515382622475E-4</v>
      </c>
      <c r="J93" s="291" t="s">
        <v>325</v>
      </c>
      <c r="K93" s="277">
        <v>0</v>
      </c>
      <c r="L93" s="290">
        <f>K93/K162</f>
        <v>0</v>
      </c>
      <c r="M93" s="292">
        <f>IFERROR(K93/H93,"")</f>
        <v>0</v>
      </c>
      <c r="N93" s="260">
        <f t="shared" si="18"/>
        <v>0</v>
      </c>
      <c r="O93" s="11">
        <v>0</v>
      </c>
    </row>
    <row r="94" spans="1:1024" ht="45" customHeight="1" x14ac:dyDescent="0.25">
      <c r="A94" s="39" t="s">
        <v>138</v>
      </c>
      <c r="B94" s="58" t="s">
        <v>139</v>
      </c>
      <c r="C94" s="10">
        <v>1600</v>
      </c>
      <c r="D94" s="10">
        <v>2900</v>
      </c>
      <c r="E94" s="10">
        <v>2900</v>
      </c>
      <c r="F94" s="12">
        <f>E94/E162</f>
        <v>4.0673318031453144E-5</v>
      </c>
      <c r="G94" s="12">
        <f t="shared" ref="G94:G99" si="21">E94/D94</f>
        <v>1</v>
      </c>
      <c r="H94" s="277">
        <v>4900</v>
      </c>
      <c r="I94" s="290">
        <f t="shared" si="16"/>
        <v>6.7478299111736173E-5</v>
      </c>
      <c r="J94" s="291">
        <f t="shared" ref="J94:J99" si="22">H94/D94</f>
        <v>1.6896551724137931</v>
      </c>
      <c r="K94" s="277">
        <v>1600</v>
      </c>
      <c r="L94" s="290">
        <f>K94/K162</f>
        <v>2.9301618340876422E-5</v>
      </c>
      <c r="M94" s="292">
        <v>0</v>
      </c>
      <c r="N94" s="260">
        <f t="shared" si="18"/>
        <v>0</v>
      </c>
      <c r="O94" s="11">
        <v>0</v>
      </c>
    </row>
    <row r="95" spans="1:1024" ht="35.25" customHeight="1" x14ac:dyDescent="0.25">
      <c r="A95" s="56" t="s">
        <v>140</v>
      </c>
      <c r="B95" s="57" t="s">
        <v>141</v>
      </c>
      <c r="C95" s="10">
        <v>1186147.7505300001</v>
      </c>
      <c r="D95" s="10">
        <v>1993040.2466500001</v>
      </c>
      <c r="E95" s="10">
        <v>1910576.98942</v>
      </c>
      <c r="F95" s="12">
        <f>E95/E162</f>
        <v>2.6796381211812395E-2</v>
      </c>
      <c r="G95" s="12">
        <f t="shared" si="21"/>
        <v>0.95862438936262906</v>
      </c>
      <c r="H95" s="277">
        <v>3252126.8446599999</v>
      </c>
      <c r="I95" s="290">
        <f t="shared" si="16"/>
        <v>4.4785303668015149E-2</v>
      </c>
      <c r="J95" s="291">
        <f t="shared" si="22"/>
        <v>1.6317416821493367</v>
      </c>
      <c r="K95" s="277">
        <v>1378961.64191</v>
      </c>
      <c r="L95" s="290">
        <f>K95/K162</f>
        <v>2.5253629836221949E-2</v>
      </c>
      <c r="M95" s="292">
        <f t="shared" ref="M95:M128" si="23">IFERROR(K95/H95,"")</f>
        <v>0.42401840634668303</v>
      </c>
      <c r="N95" s="260">
        <f t="shared" si="18"/>
        <v>192813.89137999993</v>
      </c>
      <c r="O95" s="11">
        <f>K95/C95</f>
        <v>1.1625546996939007</v>
      </c>
    </row>
    <row r="96" spans="1:1024" s="55" customFormat="1" x14ac:dyDescent="0.25">
      <c r="A96" s="53" t="s">
        <v>142</v>
      </c>
      <c r="B96" s="54" t="s">
        <v>143</v>
      </c>
      <c r="C96" s="251">
        <v>352054.15993000002</v>
      </c>
      <c r="D96" s="251">
        <v>394227.41013999999</v>
      </c>
      <c r="E96" s="251">
        <v>391454.12942000001</v>
      </c>
      <c r="F96" s="9">
        <f>E96/E162</f>
        <v>5.4902545864225095E-3</v>
      </c>
      <c r="G96" s="9">
        <f t="shared" si="21"/>
        <v>0.9929652767700371</v>
      </c>
      <c r="H96" s="276">
        <v>83588.668000000005</v>
      </c>
      <c r="I96" s="288">
        <f t="shared" si="16"/>
        <v>1.1511063554399204E-3</v>
      </c>
      <c r="J96" s="288">
        <f t="shared" si="22"/>
        <v>0.21203159864078347</v>
      </c>
      <c r="K96" s="276">
        <v>71843.573999999993</v>
      </c>
      <c r="L96" s="288">
        <f>K96/K162</f>
        <v>1.3157081159953202E-3</v>
      </c>
      <c r="M96" s="289">
        <f t="shared" si="23"/>
        <v>0.85948939873045938</v>
      </c>
      <c r="N96" s="258">
        <f t="shared" si="18"/>
        <v>-280210.58593000006</v>
      </c>
      <c r="O96" s="9">
        <f>K96/C96</f>
        <v>0.20406966364006285</v>
      </c>
      <c r="AMF96" s="28"/>
      <c r="AMG96" s="28"/>
      <c r="AMH96" s="28"/>
      <c r="AMI96" s="28"/>
      <c r="AMJ96" s="28"/>
    </row>
    <row r="97" spans="1:1024" ht="39" customHeight="1" x14ac:dyDescent="0.25">
      <c r="A97" s="56" t="s">
        <v>144</v>
      </c>
      <c r="B97" s="57" t="s">
        <v>145</v>
      </c>
      <c r="C97" s="10">
        <v>352054.15993000002</v>
      </c>
      <c r="D97" s="10">
        <v>394227.41013999999</v>
      </c>
      <c r="E97" s="10">
        <v>391454.12942000001</v>
      </c>
      <c r="F97" s="12">
        <f>E97/E162</f>
        <v>5.4902545864225095E-3</v>
      </c>
      <c r="G97" s="12">
        <f t="shared" si="21"/>
        <v>0.9929652767700371</v>
      </c>
      <c r="H97" s="277">
        <v>83588.668000000005</v>
      </c>
      <c r="I97" s="290">
        <f t="shared" si="16"/>
        <v>1.1511063554399204E-3</v>
      </c>
      <c r="J97" s="291">
        <f t="shared" si="22"/>
        <v>0.21203159864078347</v>
      </c>
      <c r="K97" s="277">
        <v>71843.573999999993</v>
      </c>
      <c r="L97" s="290">
        <f>K97/K162</f>
        <v>1.3157081159953202E-3</v>
      </c>
      <c r="M97" s="292">
        <f t="shared" si="23"/>
        <v>0.85948939873045938</v>
      </c>
      <c r="N97" s="260">
        <f t="shared" si="18"/>
        <v>-280210.58593000006</v>
      </c>
      <c r="O97" s="11">
        <f>K97/C97</f>
        <v>0.20406966364006285</v>
      </c>
    </row>
    <row r="98" spans="1:1024" s="55" customFormat="1" ht="54.75" customHeight="1" x14ac:dyDescent="0.25">
      <c r="A98" s="53" t="s">
        <v>146</v>
      </c>
      <c r="B98" s="54" t="s">
        <v>147</v>
      </c>
      <c r="C98" s="251">
        <v>387433.94173000002</v>
      </c>
      <c r="D98" s="251">
        <v>585724.55075000005</v>
      </c>
      <c r="E98" s="251">
        <v>579421.17034000007</v>
      </c>
      <c r="F98" s="252">
        <f>E98/E162</f>
        <v>8.1265453570329681E-3</v>
      </c>
      <c r="G98" s="252">
        <f t="shared" si="21"/>
        <v>0.98923831961298414</v>
      </c>
      <c r="H98" s="293">
        <v>667887.75222999998</v>
      </c>
      <c r="I98" s="288">
        <f t="shared" si="16"/>
        <v>9.1975366363349128E-3</v>
      </c>
      <c r="J98" s="288">
        <f t="shared" si="22"/>
        <v>1.1402761782390594</v>
      </c>
      <c r="K98" s="293">
        <v>465835.09477999998</v>
      </c>
      <c r="L98" s="288">
        <f>K98/K162</f>
        <v>8.5310763481434709E-3</v>
      </c>
      <c r="M98" s="289">
        <f t="shared" si="23"/>
        <v>0.69747512695753211</v>
      </c>
      <c r="N98" s="258">
        <f t="shared" si="18"/>
        <v>78401.153049999964</v>
      </c>
      <c r="O98" s="9">
        <f>K98/C98</f>
        <v>1.2023600531742704</v>
      </c>
      <c r="AMF98" s="28"/>
      <c r="AMG98" s="28"/>
      <c r="AMH98" s="28"/>
      <c r="AMI98" s="28"/>
      <c r="AMJ98" s="28"/>
    </row>
    <row r="99" spans="1:1024" ht="31.5" x14ac:dyDescent="0.25">
      <c r="A99" s="56" t="s">
        <v>148</v>
      </c>
      <c r="B99" s="57" t="s">
        <v>149</v>
      </c>
      <c r="C99" s="10">
        <v>387185.26173000003</v>
      </c>
      <c r="D99" s="10">
        <v>585110.55075000005</v>
      </c>
      <c r="E99" s="10">
        <v>578816.59034</v>
      </c>
      <c r="F99" s="12">
        <f>E99/E162</f>
        <v>8.1180659519931551E-3</v>
      </c>
      <c r="G99" s="12">
        <f t="shared" si="21"/>
        <v>0.98924312610337928</v>
      </c>
      <c r="H99" s="277">
        <v>667487.75222999998</v>
      </c>
      <c r="I99" s="290">
        <f t="shared" si="16"/>
        <v>9.1920282037543637E-3</v>
      </c>
      <c r="J99" s="291">
        <f t="shared" si="22"/>
        <v>1.1407891233108138</v>
      </c>
      <c r="K99" s="277">
        <v>465835.09477999998</v>
      </c>
      <c r="L99" s="290">
        <f>K99/K162</f>
        <v>8.5310763481434709E-3</v>
      </c>
      <c r="M99" s="292">
        <f t="shared" si="23"/>
        <v>0.69789309724964743</v>
      </c>
      <c r="N99" s="260">
        <f t="shared" si="18"/>
        <v>78649.833049999957</v>
      </c>
      <c r="O99" s="11">
        <f>K99/C99</f>
        <v>1.203132300797249</v>
      </c>
    </row>
    <row r="100" spans="1:1024" x14ac:dyDescent="0.25">
      <c r="A100" s="90" t="s">
        <v>150</v>
      </c>
      <c r="B100" s="91" t="s">
        <v>151</v>
      </c>
      <c r="C100" s="10">
        <v>248.68</v>
      </c>
      <c r="D100" s="10">
        <v>614</v>
      </c>
      <c r="E100" s="10">
        <v>604.58000000000004</v>
      </c>
      <c r="F100" s="12"/>
      <c r="G100" s="12"/>
      <c r="H100" s="277">
        <v>400</v>
      </c>
      <c r="I100" s="290"/>
      <c r="J100" s="291"/>
      <c r="K100" s="277">
        <v>0</v>
      </c>
      <c r="L100" s="290"/>
      <c r="M100" s="292"/>
      <c r="N100" s="260"/>
      <c r="O100" s="11"/>
    </row>
    <row r="101" spans="1:1024" s="55" customFormat="1" x14ac:dyDescent="0.25">
      <c r="A101" s="53" t="s">
        <v>152</v>
      </c>
      <c r="B101" s="54" t="s">
        <v>153</v>
      </c>
      <c r="C101" s="8">
        <v>9440692.1943199988</v>
      </c>
      <c r="D101" s="8">
        <v>13393378.409670001</v>
      </c>
      <c r="E101" s="8">
        <v>12894408.990420001</v>
      </c>
      <c r="F101" s="9">
        <f>E101/E162</f>
        <v>0.18084772334309701</v>
      </c>
      <c r="G101" s="9">
        <f t="shared" ref="G101:G161" si="24">E101/D101</f>
        <v>0.96274506670477222</v>
      </c>
      <c r="H101" s="284">
        <v>14245427.508299999</v>
      </c>
      <c r="I101" s="288">
        <f t="shared" ref="I101:I162" si="25">H101/$D$162</f>
        <v>0.19617494252645343</v>
      </c>
      <c r="J101" s="288">
        <f t="shared" ref="J101:J162" si="26">H101/D101</f>
        <v>1.0636171899701437</v>
      </c>
      <c r="K101" s="284">
        <v>10080022.595969999</v>
      </c>
      <c r="L101" s="288">
        <f>K101/K162</f>
        <v>0.18460060935907704</v>
      </c>
      <c r="M101" s="289">
        <f t="shared" si="23"/>
        <v>0.707597058080352</v>
      </c>
      <c r="N101" s="258">
        <f t="shared" ref="N101:N162" si="27">K101-C101</f>
        <v>639330.40165000036</v>
      </c>
      <c r="O101" s="9">
        <f t="shared" ref="O101:O106" si="28">K101/C101</f>
        <v>1.0677207124743093</v>
      </c>
      <c r="AMF101" s="28"/>
      <c r="AMG101" s="28"/>
      <c r="AMH101" s="28"/>
      <c r="AMI101" s="28"/>
      <c r="AMJ101" s="28"/>
    </row>
    <row r="102" spans="1:1024" x14ac:dyDescent="0.25">
      <c r="A102" s="56" t="s">
        <v>154</v>
      </c>
      <c r="B102" s="57" t="s">
        <v>155</v>
      </c>
      <c r="C102" s="10">
        <v>215847.1146</v>
      </c>
      <c r="D102" s="10">
        <v>344825.13204</v>
      </c>
      <c r="E102" s="10">
        <v>339573.55777999997</v>
      </c>
      <c r="F102" s="253">
        <f>E102/E162</f>
        <v>4.762614934709644E-3</v>
      </c>
      <c r="G102" s="253">
        <f t="shared" si="24"/>
        <v>0.98477032625513261</v>
      </c>
      <c r="H102" s="285">
        <v>371499.13099999999</v>
      </c>
      <c r="I102" s="290">
        <f t="shared" si="25"/>
        <v>5.1159447921159309E-3</v>
      </c>
      <c r="J102" s="291">
        <f t="shared" si="26"/>
        <v>1.0773551475270828</v>
      </c>
      <c r="K102" s="285">
        <v>248918.11669999998</v>
      </c>
      <c r="L102" s="290">
        <f>K102/K162</f>
        <v>4.5585647835457103E-3</v>
      </c>
      <c r="M102" s="292">
        <f t="shared" si="23"/>
        <v>0.67003687472959383</v>
      </c>
      <c r="N102" s="260">
        <f t="shared" si="27"/>
        <v>33071.002099999983</v>
      </c>
      <c r="O102" s="11">
        <f t="shared" si="28"/>
        <v>1.1532149371618239</v>
      </c>
    </row>
    <row r="103" spans="1:1024" ht="19.5" customHeight="1" x14ac:dyDescent="0.25">
      <c r="A103" s="56" t="s">
        <v>156</v>
      </c>
      <c r="B103" s="57" t="s">
        <v>157</v>
      </c>
      <c r="C103" s="10">
        <v>2319.1328900000003</v>
      </c>
      <c r="D103" s="10">
        <v>3322.15789</v>
      </c>
      <c r="E103" s="10">
        <v>3321.78289</v>
      </c>
      <c r="F103" s="253">
        <f>E103/E162</f>
        <v>4.6588942040141215E-5</v>
      </c>
      <c r="G103" s="253">
        <f t="shared" si="24"/>
        <v>0.99988712156001713</v>
      </c>
      <c r="H103" s="285">
        <v>39807.631580000001</v>
      </c>
      <c r="I103" s="290">
        <f t="shared" si="25"/>
        <v>5.4819413687449687E-4</v>
      </c>
      <c r="J103" s="291">
        <f t="shared" si="26"/>
        <v>11.982462272435823</v>
      </c>
      <c r="K103" s="285">
        <v>3576.6315800000002</v>
      </c>
      <c r="L103" s="290">
        <f>K103/K162</f>
        <v>6.5500683439428633E-5</v>
      </c>
      <c r="M103" s="292">
        <f t="shared" si="23"/>
        <v>8.9847886901087526E-2</v>
      </c>
      <c r="N103" s="260">
        <f t="shared" si="27"/>
        <v>1257.4986899999999</v>
      </c>
      <c r="O103" s="11">
        <f t="shared" si="28"/>
        <v>1.5422279574500795</v>
      </c>
    </row>
    <row r="104" spans="1:1024" x14ac:dyDescent="0.25">
      <c r="A104" s="56" t="s">
        <v>158</v>
      </c>
      <c r="B104" s="57" t="s">
        <v>159</v>
      </c>
      <c r="C104" s="10">
        <v>2754122.9601199999</v>
      </c>
      <c r="D104" s="10">
        <v>3350099.4802800003</v>
      </c>
      <c r="E104" s="10">
        <v>3340677.70603</v>
      </c>
      <c r="F104" s="253">
        <f>E104/E162</f>
        <v>4.6853947164808112E-2</v>
      </c>
      <c r="G104" s="253">
        <f t="shared" si="24"/>
        <v>0.99718761359014541</v>
      </c>
      <c r="H104" s="285">
        <v>4104108.02544</v>
      </c>
      <c r="I104" s="290">
        <f t="shared" si="25"/>
        <v>5.6518005903574947E-2</v>
      </c>
      <c r="J104" s="291">
        <f t="shared" si="26"/>
        <v>1.2250704940549944</v>
      </c>
      <c r="K104" s="285">
        <v>3181274.6462600003</v>
      </c>
      <c r="L104" s="290">
        <f>K104/K162</f>
        <v>5.8260309701385737E-2</v>
      </c>
      <c r="M104" s="292">
        <f t="shared" si="23"/>
        <v>0.77514398415936847</v>
      </c>
      <c r="N104" s="260">
        <f t="shared" si="27"/>
        <v>427151.68614000035</v>
      </c>
      <c r="O104" s="11">
        <f t="shared" si="28"/>
        <v>1.1550953578780625</v>
      </c>
    </row>
    <row r="105" spans="1:1024" x14ac:dyDescent="0.25">
      <c r="A105" s="56" t="s">
        <v>160</v>
      </c>
      <c r="B105" s="57" t="s">
        <v>161</v>
      </c>
      <c r="C105" s="10">
        <v>299681.20149000001</v>
      </c>
      <c r="D105" s="10">
        <v>371065.91516000003</v>
      </c>
      <c r="E105" s="10">
        <v>369968.82182000001</v>
      </c>
      <c r="F105" s="253">
        <f>E105/E162</f>
        <v>5.1889170867609937E-3</v>
      </c>
      <c r="G105" s="253">
        <f t="shared" si="24"/>
        <v>0.99704340039012485</v>
      </c>
      <c r="H105" s="285">
        <v>133376.3714</v>
      </c>
      <c r="I105" s="290">
        <f t="shared" si="25"/>
        <v>1.8367368742382071E-3</v>
      </c>
      <c r="J105" s="291">
        <f t="shared" si="26"/>
        <v>0.35944118268714981</v>
      </c>
      <c r="K105" s="285">
        <v>72098.407800000001</v>
      </c>
      <c r="L105" s="290">
        <f>K105/K162</f>
        <v>1.3203750177127923E-3</v>
      </c>
      <c r="M105" s="292">
        <f t="shared" si="23"/>
        <v>0.5405635724169956</v>
      </c>
      <c r="N105" s="260">
        <f t="shared" si="27"/>
        <v>-227582.79369000002</v>
      </c>
      <c r="O105" s="11">
        <f t="shared" si="28"/>
        <v>0.24058368506776637</v>
      </c>
    </row>
    <row r="106" spans="1:1024" x14ac:dyDescent="0.25">
      <c r="A106" s="56" t="s">
        <v>162</v>
      </c>
      <c r="B106" s="57" t="s">
        <v>163</v>
      </c>
      <c r="C106" s="10">
        <v>121494.69627</v>
      </c>
      <c r="D106" s="10">
        <v>166620.63099999999</v>
      </c>
      <c r="E106" s="10">
        <v>161355.98550000001</v>
      </c>
      <c r="F106" s="253">
        <f>E106/E162</f>
        <v>2.2630632119034627E-3</v>
      </c>
      <c r="G106" s="253">
        <f t="shared" si="24"/>
        <v>0.9684033995766107</v>
      </c>
      <c r="H106" s="285">
        <v>193801.93849999999</v>
      </c>
      <c r="I106" s="290">
        <f t="shared" si="25"/>
        <v>2.6688622805178157E-3</v>
      </c>
      <c r="J106" s="291">
        <f t="shared" si="26"/>
        <v>1.1631329045921091</v>
      </c>
      <c r="K106" s="285">
        <v>138000.58386000001</v>
      </c>
      <c r="L106" s="290">
        <f>K106/K162</f>
        <v>2.5272752744273943E-3</v>
      </c>
      <c r="M106" s="292">
        <f t="shared" si="23"/>
        <v>0.71207019356000933</v>
      </c>
      <c r="N106" s="260">
        <f t="shared" si="27"/>
        <v>16505.887590000013</v>
      </c>
      <c r="O106" s="11">
        <f t="shared" si="28"/>
        <v>1.135856857103611</v>
      </c>
    </row>
    <row r="107" spans="1:1024" x14ac:dyDescent="0.25">
      <c r="A107" s="56" t="s">
        <v>164</v>
      </c>
      <c r="B107" s="57" t="s">
        <v>165</v>
      </c>
      <c r="C107" s="10">
        <v>572478.64697999996</v>
      </c>
      <c r="D107" s="10">
        <v>654400.87057999999</v>
      </c>
      <c r="E107" s="10">
        <v>653075.84311000002</v>
      </c>
      <c r="F107" s="253">
        <f>E107/E162</f>
        <v>9.1595729191284222E-3</v>
      </c>
      <c r="G107" s="253">
        <f t="shared" si="24"/>
        <v>0.99797520521507621</v>
      </c>
      <c r="H107" s="285">
        <v>263070.35302000004</v>
      </c>
      <c r="I107" s="290">
        <f t="shared" si="25"/>
        <v>3.6227632588803245E-3</v>
      </c>
      <c r="J107" s="291">
        <f t="shared" si="26"/>
        <v>0.40200183839431475</v>
      </c>
      <c r="K107" s="285">
        <v>187088.18127</v>
      </c>
      <c r="L107" s="290">
        <f>K107/K162</f>
        <v>3.426241552288903E-3</v>
      </c>
      <c r="M107" s="292">
        <f t="shared" si="23"/>
        <v>0.71117166614276961</v>
      </c>
      <c r="N107" s="260">
        <f t="shared" si="27"/>
        <v>-385390.46570999996</v>
      </c>
      <c r="O107" s="11">
        <v>0</v>
      </c>
    </row>
    <row r="108" spans="1:1024" ht="32.450000000000003" customHeight="1" x14ac:dyDescent="0.25">
      <c r="A108" s="56" t="s">
        <v>166</v>
      </c>
      <c r="B108" s="57" t="s">
        <v>167</v>
      </c>
      <c r="C108" s="10">
        <v>4665543.0139600001</v>
      </c>
      <c r="D108" s="10">
        <v>6979655.5236</v>
      </c>
      <c r="E108" s="10">
        <v>6576946.6372600002</v>
      </c>
      <c r="F108" s="253">
        <f>E108/E162</f>
        <v>9.2243531811438711E-2</v>
      </c>
      <c r="G108" s="253">
        <f t="shared" si="24"/>
        <v>0.94230246965937814</v>
      </c>
      <c r="H108" s="285">
        <v>7567261.1938100001</v>
      </c>
      <c r="I108" s="290">
        <f t="shared" si="25"/>
        <v>0.10420937026378468</v>
      </c>
      <c r="J108" s="291">
        <f t="shared" si="26"/>
        <v>1.084188348296439</v>
      </c>
      <c r="K108" s="285">
        <v>5209939.3554499997</v>
      </c>
      <c r="L108" s="290">
        <f>K108/K162</f>
        <v>9.5412284107817241E-2</v>
      </c>
      <c r="M108" s="292">
        <f t="shared" si="23"/>
        <v>0.68848414532218294</v>
      </c>
      <c r="N108" s="260">
        <f t="shared" si="27"/>
        <v>544396.34148999956</v>
      </c>
      <c r="O108" s="11">
        <f>K108/C108</f>
        <v>1.1166844544913817</v>
      </c>
    </row>
    <row r="109" spans="1:1024" x14ac:dyDescent="0.25">
      <c r="A109" s="56" t="s">
        <v>168</v>
      </c>
      <c r="B109" s="57" t="s">
        <v>169</v>
      </c>
      <c r="C109" s="10">
        <v>42574.19932</v>
      </c>
      <c r="D109" s="10">
        <v>76735.602249999996</v>
      </c>
      <c r="E109" s="10">
        <v>76731.275709999987</v>
      </c>
      <c r="F109" s="253">
        <f>E109/E162</f>
        <v>1.0761777861765327E-3</v>
      </c>
      <c r="G109" s="253">
        <f t="shared" si="24"/>
        <v>0.99994361756638184</v>
      </c>
      <c r="H109" s="285">
        <v>92513.683999999994</v>
      </c>
      <c r="I109" s="290">
        <f t="shared" si="25"/>
        <v>1.274013477730743E-3</v>
      </c>
      <c r="J109" s="291">
        <f t="shared" si="26"/>
        <v>1.2056161845005915</v>
      </c>
      <c r="K109" s="285">
        <v>50957.100829999996</v>
      </c>
      <c r="L109" s="290">
        <f>K109/K162</f>
        <v>9.3320345017388565E-4</v>
      </c>
      <c r="M109" s="292">
        <f t="shared" si="23"/>
        <v>0.55080609296674421</v>
      </c>
      <c r="N109" s="260">
        <f t="shared" si="27"/>
        <v>8382.9015099999961</v>
      </c>
      <c r="O109" s="11">
        <v>0</v>
      </c>
    </row>
    <row r="110" spans="1:1024" ht="31.5" x14ac:dyDescent="0.25">
      <c r="A110" s="56" t="s">
        <v>170</v>
      </c>
      <c r="B110" s="57" t="s">
        <v>171</v>
      </c>
      <c r="C110" s="10">
        <v>766631.22869000002</v>
      </c>
      <c r="D110" s="10">
        <v>1446653.0968699998</v>
      </c>
      <c r="E110" s="10">
        <v>1372757.38032</v>
      </c>
      <c r="F110" s="253">
        <f>E110/E162</f>
        <v>1.9253309486130979E-2</v>
      </c>
      <c r="G110" s="253">
        <f t="shared" si="24"/>
        <v>0.94891953246436089</v>
      </c>
      <c r="H110" s="285">
        <v>1479989.17955</v>
      </c>
      <c r="I110" s="290">
        <f t="shared" si="25"/>
        <v>2.038105153873631E-2</v>
      </c>
      <c r="J110" s="291">
        <f t="shared" si="26"/>
        <v>1.023043591274319</v>
      </c>
      <c r="K110" s="285">
        <v>988169.57221999997</v>
      </c>
      <c r="L110" s="290">
        <f>K110/K162</f>
        <v>1.8096854788285974E-2</v>
      </c>
      <c r="M110" s="292">
        <f t="shared" si="23"/>
        <v>0.66768702492842491</v>
      </c>
      <c r="N110" s="260">
        <f t="shared" si="27"/>
        <v>221538.34352999995</v>
      </c>
      <c r="O110" s="11">
        <f>K110/C110</f>
        <v>1.2889764142644686</v>
      </c>
    </row>
    <row r="111" spans="1:1024" s="55" customFormat="1" ht="36.75" customHeight="1" x14ac:dyDescent="0.25">
      <c r="A111" s="53" t="s">
        <v>172</v>
      </c>
      <c r="B111" s="54" t="s">
        <v>173</v>
      </c>
      <c r="C111" s="8">
        <v>1585367.15668</v>
      </c>
      <c r="D111" s="8">
        <v>2429584.0151499999</v>
      </c>
      <c r="E111" s="8">
        <v>2319728.42282</v>
      </c>
      <c r="F111" s="9">
        <f>E111/E162</f>
        <v>3.2534845478606571E-2</v>
      </c>
      <c r="G111" s="9">
        <f t="shared" si="24"/>
        <v>0.95478419694689276</v>
      </c>
      <c r="H111" s="284">
        <v>4984325.0025300002</v>
      </c>
      <c r="I111" s="288">
        <f t="shared" si="25"/>
        <v>6.8639545589964185E-2</v>
      </c>
      <c r="J111" s="288">
        <f t="shared" si="26"/>
        <v>2.051513745336472</v>
      </c>
      <c r="K111" s="284">
        <v>2395660.9091100004</v>
      </c>
      <c r="L111" s="288">
        <f>K111/K162</f>
        <v>4.3872963520561421E-2</v>
      </c>
      <c r="M111" s="289">
        <f t="shared" si="23"/>
        <v>0.4806389847961326</v>
      </c>
      <c r="N111" s="258">
        <f t="shared" si="27"/>
        <v>810293.75243000034</v>
      </c>
      <c r="O111" s="9">
        <f>K111/C111</f>
        <v>1.5111079468347752</v>
      </c>
      <c r="AMF111" s="28"/>
      <c r="AMG111" s="28"/>
      <c r="AMH111" s="28"/>
      <c r="AMI111" s="28"/>
      <c r="AMJ111" s="28"/>
    </row>
    <row r="112" spans="1:1024" x14ac:dyDescent="0.25">
      <c r="A112" s="56" t="s">
        <v>174</v>
      </c>
      <c r="B112" s="57" t="s">
        <v>175</v>
      </c>
      <c r="C112" s="10">
        <v>69270.403620000012</v>
      </c>
      <c r="D112" s="10">
        <v>389069.71301000001</v>
      </c>
      <c r="E112" s="10">
        <v>372963.51316000003</v>
      </c>
      <c r="F112" s="253">
        <f>E112/E162</f>
        <v>5.2309184775464618E-3</v>
      </c>
      <c r="G112" s="253">
        <f t="shared" si="24"/>
        <v>0.95860330601064803</v>
      </c>
      <c r="H112" s="285">
        <v>165254.28616999998</v>
      </c>
      <c r="I112" s="290">
        <f t="shared" si="25"/>
        <v>2.2757302350358581E-3</v>
      </c>
      <c r="J112" s="291">
        <f t="shared" si="26"/>
        <v>0.42474209799453744</v>
      </c>
      <c r="K112" s="285">
        <v>49234.882880000005</v>
      </c>
      <c r="L112" s="290">
        <f>K112/K162</f>
        <v>9.0166359200469421E-4</v>
      </c>
      <c r="M112" s="292">
        <f t="shared" si="23"/>
        <v>0.29793407494042978</v>
      </c>
      <c r="N112" s="260">
        <f t="shared" si="27"/>
        <v>-20035.520740000007</v>
      </c>
      <c r="O112" s="11">
        <v>0</v>
      </c>
    </row>
    <row r="113" spans="1:1024" x14ac:dyDescent="0.25">
      <c r="A113" s="56" t="s">
        <v>176</v>
      </c>
      <c r="B113" s="57" t="s">
        <v>177</v>
      </c>
      <c r="C113" s="10">
        <v>584800.90534000006</v>
      </c>
      <c r="D113" s="10">
        <v>716014.05099999998</v>
      </c>
      <c r="E113" s="10">
        <v>707204.10317999998</v>
      </c>
      <c r="F113" s="253">
        <f>E113/E162</f>
        <v>9.918737035099566E-3</v>
      </c>
      <c r="G113" s="253">
        <f t="shared" si="24"/>
        <v>0.98769584506380026</v>
      </c>
      <c r="H113" s="285">
        <v>3526359.2652699999</v>
      </c>
      <c r="I113" s="290">
        <f t="shared" si="25"/>
        <v>4.8561780668843112E-2</v>
      </c>
      <c r="J113" s="291">
        <f t="shared" si="26"/>
        <v>4.9249861233100294</v>
      </c>
      <c r="K113" s="285">
        <v>1423624.9266400002</v>
      </c>
      <c r="L113" s="290">
        <f>K113/K162</f>
        <v>2.6071571413102176E-2</v>
      </c>
      <c r="M113" s="292">
        <f t="shared" si="23"/>
        <v>0.40370955411742449</v>
      </c>
      <c r="N113" s="260">
        <f t="shared" si="27"/>
        <v>838824.02130000014</v>
      </c>
      <c r="O113" s="11">
        <v>0</v>
      </c>
    </row>
    <row r="114" spans="1:1024" x14ac:dyDescent="0.25">
      <c r="A114" s="56" t="s">
        <v>178</v>
      </c>
      <c r="B114" s="57" t="s">
        <v>179</v>
      </c>
      <c r="C114" s="10">
        <v>782330.50357000006</v>
      </c>
      <c r="D114" s="10">
        <v>1133776.1601099998</v>
      </c>
      <c r="E114" s="10">
        <v>1051617.1645499999</v>
      </c>
      <c r="F114" s="253">
        <f>E114/E162</f>
        <v>1.474922737278522E-2</v>
      </c>
      <c r="G114" s="253">
        <f t="shared" si="24"/>
        <v>0.92753508280503194</v>
      </c>
      <c r="H114" s="285">
        <v>1070282.98043</v>
      </c>
      <c r="I114" s="290">
        <f t="shared" si="25"/>
        <v>1.4738954099521634E-2</v>
      </c>
      <c r="J114" s="291">
        <f t="shared" si="26"/>
        <v>0.94399848760813632</v>
      </c>
      <c r="K114" s="285">
        <v>745525.71239999996</v>
      </c>
      <c r="L114" s="290">
        <f>K114/K162</f>
        <v>1.365319368003425E-2</v>
      </c>
      <c r="M114" s="292">
        <f t="shared" si="23"/>
        <v>0.69656878230510155</v>
      </c>
      <c r="N114" s="260">
        <f t="shared" si="27"/>
        <v>-36804.791170000099</v>
      </c>
      <c r="O114" s="11">
        <v>0</v>
      </c>
    </row>
    <row r="115" spans="1:1024" ht="33" customHeight="1" x14ac:dyDescent="0.25">
      <c r="A115" s="56" t="s">
        <v>180</v>
      </c>
      <c r="B115" s="57" t="s">
        <v>181</v>
      </c>
      <c r="C115" s="10">
        <v>148965.34415000002</v>
      </c>
      <c r="D115" s="10">
        <v>190724.09103000001</v>
      </c>
      <c r="E115" s="10">
        <v>187943.64193000001</v>
      </c>
      <c r="F115" s="253">
        <f>E115/E162</f>
        <v>2.6359625931753248E-3</v>
      </c>
      <c r="G115" s="253">
        <f t="shared" si="24"/>
        <v>0.98542161567013242</v>
      </c>
      <c r="H115" s="285">
        <v>222428.47065999999</v>
      </c>
      <c r="I115" s="290">
        <f t="shared" si="25"/>
        <v>3.0630805865635739E-3</v>
      </c>
      <c r="J115" s="291">
        <f t="shared" si="26"/>
        <v>1.1662316462423881</v>
      </c>
      <c r="K115" s="285">
        <v>177275.38719000001</v>
      </c>
      <c r="L115" s="290">
        <f>K115/K162</f>
        <v>3.246534835420296E-3</v>
      </c>
      <c r="M115" s="292">
        <f t="shared" si="23"/>
        <v>0.79699953276655777</v>
      </c>
      <c r="N115" s="260">
        <f t="shared" si="27"/>
        <v>28310.04303999999</v>
      </c>
      <c r="O115" s="11">
        <f t="shared" ref="O115:O147" si="29">K115/C115</f>
        <v>1.1900444912307477</v>
      </c>
    </row>
    <row r="116" spans="1:1024" s="55" customFormat="1" x14ac:dyDescent="0.25">
      <c r="A116" s="53" t="s">
        <v>182</v>
      </c>
      <c r="B116" s="54" t="s">
        <v>183</v>
      </c>
      <c r="C116" s="8">
        <v>49169.551780000002</v>
      </c>
      <c r="D116" s="8">
        <v>70628.759999999995</v>
      </c>
      <c r="E116" s="8">
        <v>70220.141680000001</v>
      </c>
      <c r="F116" s="9">
        <f>E116/E162</f>
        <v>9.8485729474632349E-4</v>
      </c>
      <c r="G116" s="9">
        <f t="shared" si="24"/>
        <v>0.99421456188668755</v>
      </c>
      <c r="H116" s="284">
        <v>77806.11735</v>
      </c>
      <c r="I116" s="288">
        <f t="shared" si="25"/>
        <v>1.0714743794420704E-3</v>
      </c>
      <c r="J116" s="288">
        <f t="shared" si="26"/>
        <v>1.1016208885728704</v>
      </c>
      <c r="K116" s="284">
        <v>52153.868569999999</v>
      </c>
      <c r="L116" s="288">
        <f>K116/K162</f>
        <v>9.5512046989898144E-4</v>
      </c>
      <c r="M116" s="289">
        <f t="shared" si="23"/>
        <v>0.67030550227038155</v>
      </c>
      <c r="N116" s="258">
        <f t="shared" si="27"/>
        <v>2984.3167899999971</v>
      </c>
      <c r="O116" s="9">
        <f t="shared" si="29"/>
        <v>1.0606944070459046</v>
      </c>
      <c r="AMF116" s="28"/>
      <c r="AMG116" s="28"/>
      <c r="AMH116" s="28"/>
      <c r="AMI116" s="28"/>
      <c r="AMJ116" s="28"/>
    </row>
    <row r="117" spans="1:1024" ht="28.5" customHeight="1" x14ac:dyDescent="0.25">
      <c r="A117" s="56" t="s">
        <v>184</v>
      </c>
      <c r="B117" s="57" t="s">
        <v>185</v>
      </c>
      <c r="C117" s="10">
        <v>9086.75144</v>
      </c>
      <c r="D117" s="10">
        <v>17953.148000000001</v>
      </c>
      <c r="E117" s="10">
        <v>17648.547399999999</v>
      </c>
      <c r="F117" s="253">
        <f>E117/E162</f>
        <v>2.4752585558392257E-4</v>
      </c>
      <c r="G117" s="253">
        <f t="shared" si="24"/>
        <v>0.98303358274548835</v>
      </c>
      <c r="H117" s="285">
        <v>19383.3</v>
      </c>
      <c r="I117" s="290">
        <f t="shared" si="25"/>
        <v>2.6692900309643175E-4</v>
      </c>
      <c r="J117" s="291">
        <f t="shared" si="26"/>
        <v>1.0796602356310991</v>
      </c>
      <c r="K117" s="285">
        <v>9872.4021099999991</v>
      </c>
      <c r="L117" s="290">
        <f>K117/K162</f>
        <v>1.8079834920930191E-4</v>
      </c>
      <c r="M117" s="292">
        <f t="shared" si="23"/>
        <v>0.50932514638890181</v>
      </c>
      <c r="N117" s="260">
        <f t="shared" si="27"/>
        <v>785.65066999999908</v>
      </c>
      <c r="O117" s="11">
        <f t="shared" si="29"/>
        <v>1.0864611159651132</v>
      </c>
    </row>
    <row r="118" spans="1:1024" ht="28.5" customHeight="1" x14ac:dyDescent="0.25">
      <c r="A118" s="56" t="s">
        <v>485</v>
      </c>
      <c r="B118" s="58" t="s">
        <v>484</v>
      </c>
      <c r="C118" s="10">
        <v>0</v>
      </c>
      <c r="D118" s="10">
        <v>0</v>
      </c>
      <c r="E118" s="10">
        <v>0</v>
      </c>
      <c r="F118" s="253"/>
      <c r="G118" s="253" t="e">
        <f t="shared" si="24"/>
        <v>#DIV/0!</v>
      </c>
      <c r="H118" s="285">
        <v>1500</v>
      </c>
      <c r="I118" s="290">
        <f t="shared" si="25"/>
        <v>2.0656622177062095E-5</v>
      </c>
      <c r="J118" s="291" t="e">
        <f t="shared" si="26"/>
        <v>#DIV/0!</v>
      </c>
      <c r="K118" s="285">
        <v>750</v>
      </c>
      <c r="L118" s="290">
        <f>K118/K163</f>
        <v>1.614569386691941E-3</v>
      </c>
      <c r="M118" s="292">
        <f t="shared" si="23"/>
        <v>0.5</v>
      </c>
      <c r="N118" s="260">
        <f t="shared" si="27"/>
        <v>750</v>
      </c>
      <c r="O118" s="11" t="e">
        <f t="shared" si="29"/>
        <v>#DIV/0!</v>
      </c>
    </row>
    <row r="119" spans="1:1024" ht="31.5" x14ac:dyDescent="0.25">
      <c r="A119" s="56" t="s">
        <v>186</v>
      </c>
      <c r="B119" s="57" t="s">
        <v>187</v>
      </c>
      <c r="C119" s="10">
        <v>40082.800340000002</v>
      </c>
      <c r="D119" s="10">
        <v>52675.612000000001</v>
      </c>
      <c r="E119" s="10">
        <v>52571.594280000005</v>
      </c>
      <c r="F119" s="253">
        <f>E119/E162</f>
        <v>7.3733143916240103E-4</v>
      </c>
      <c r="G119" s="253">
        <f>E119/D119</f>
        <v>0.99802531539643058</v>
      </c>
      <c r="H119" s="285">
        <v>56922.817350000005</v>
      </c>
      <c r="I119" s="290">
        <f t="shared" si="25"/>
        <v>7.8388875416857671E-4</v>
      </c>
      <c r="J119" s="291">
        <f t="shared" si="26"/>
        <v>1.0806294447988569</v>
      </c>
      <c r="K119" s="285">
        <v>41531.466460000003</v>
      </c>
      <c r="L119" s="290">
        <f>K119/K162</f>
        <v>7.6058698709239377E-4</v>
      </c>
      <c r="M119" s="292">
        <f t="shared" si="23"/>
        <v>0.72961017028789066</v>
      </c>
      <c r="N119" s="260">
        <f t="shared" si="27"/>
        <v>1448.6661200000017</v>
      </c>
      <c r="O119" s="11">
        <f t="shared" si="29"/>
        <v>1.0361418390858865</v>
      </c>
    </row>
    <row r="120" spans="1:1024" s="55" customFormat="1" x14ac:dyDescent="0.25">
      <c r="A120" s="53" t="s">
        <v>188</v>
      </c>
      <c r="B120" s="54" t="s">
        <v>189</v>
      </c>
      <c r="C120" s="8">
        <v>14948592.34426</v>
      </c>
      <c r="D120" s="8">
        <v>22230720.674430002</v>
      </c>
      <c r="E120" s="8">
        <v>21977275.701790001</v>
      </c>
      <c r="F120" s="9">
        <f>E120/E162</f>
        <v>0.30823749106339043</v>
      </c>
      <c r="G120" s="9">
        <f t="shared" si="24"/>
        <v>0.98859933619104323</v>
      </c>
      <c r="H120" s="284">
        <v>21458751.919569999</v>
      </c>
      <c r="I120" s="288">
        <f t="shared" si="25"/>
        <v>0.29551022052924225</v>
      </c>
      <c r="J120" s="288">
        <f t="shared" si="26"/>
        <v>0.96527468604524691</v>
      </c>
      <c r="K120" s="284">
        <v>14820387.178639999</v>
      </c>
      <c r="L120" s="288">
        <f>K120/K162</f>
        <v>0.27141333048282973</v>
      </c>
      <c r="M120" s="289">
        <f t="shared" si="23"/>
        <v>0.69064534760402674</v>
      </c>
      <c r="N120" s="258">
        <f t="shared" si="27"/>
        <v>-128205.16562000103</v>
      </c>
      <c r="O120" s="9">
        <f t="shared" si="29"/>
        <v>0.99142359610406861</v>
      </c>
      <c r="AMF120" s="28"/>
      <c r="AMG120" s="28"/>
      <c r="AMH120" s="28"/>
      <c r="AMI120" s="28"/>
      <c r="AMJ120" s="28"/>
    </row>
    <row r="121" spans="1:1024" s="55" customFormat="1" x14ac:dyDescent="0.25">
      <c r="A121" s="59" t="s">
        <v>190</v>
      </c>
      <c r="B121" s="57" t="s">
        <v>191</v>
      </c>
      <c r="C121" s="10">
        <v>3493632.9475400001</v>
      </c>
      <c r="D121" s="10">
        <v>5191579.4963199999</v>
      </c>
      <c r="E121" s="10">
        <v>5080870.8542200001</v>
      </c>
      <c r="F121" s="253">
        <f>E121/E162</f>
        <v>7.126064694152795E-2</v>
      </c>
      <c r="G121" s="253">
        <f t="shared" si="24"/>
        <v>0.97867534491603669</v>
      </c>
      <c r="H121" s="285">
        <v>5809014.6129200002</v>
      </c>
      <c r="I121" s="290">
        <f t="shared" si="25"/>
        <v>7.9996413386747373E-2</v>
      </c>
      <c r="J121" s="291">
        <f t="shared" si="26"/>
        <v>1.1189301092350918</v>
      </c>
      <c r="K121" s="285">
        <v>3808396.4783600001</v>
      </c>
      <c r="L121" s="290">
        <f>K121/K162</f>
        <v>6.9745112562276598E-2</v>
      </c>
      <c r="M121" s="292">
        <f t="shared" si="23"/>
        <v>0.65560111862855941</v>
      </c>
      <c r="N121" s="260">
        <f t="shared" si="27"/>
        <v>314763.53081999999</v>
      </c>
      <c r="O121" s="11">
        <f t="shared" si="29"/>
        <v>1.0900963368351666</v>
      </c>
      <c r="AMF121" s="28"/>
      <c r="AMG121" s="28"/>
      <c r="AMH121" s="28"/>
      <c r="AMI121" s="28"/>
      <c r="AMJ121" s="28"/>
    </row>
    <row r="122" spans="1:1024" x14ac:dyDescent="0.25">
      <c r="A122" s="56" t="s">
        <v>192</v>
      </c>
      <c r="B122" s="57" t="s">
        <v>193</v>
      </c>
      <c r="C122" s="10">
        <v>9558890.5927399993</v>
      </c>
      <c r="D122" s="10">
        <v>14093542.538959999</v>
      </c>
      <c r="E122" s="10">
        <v>13986458.67302</v>
      </c>
      <c r="F122" s="253">
        <f>E122/E162</f>
        <v>0.19616402818673054</v>
      </c>
      <c r="G122" s="253">
        <f t="shared" si="24"/>
        <v>0.99240191984066617</v>
      </c>
      <c r="H122" s="285">
        <v>12214056.59347</v>
      </c>
      <c r="I122" s="290">
        <f t="shared" si="25"/>
        <v>0.16820076820037591</v>
      </c>
      <c r="J122" s="291">
        <f t="shared" si="26"/>
        <v>0.86664204969798242</v>
      </c>
      <c r="K122" s="285">
        <v>8627839.3769500013</v>
      </c>
      <c r="L122" s="290">
        <f>K122/K162</f>
        <v>0.15800603533110871</v>
      </c>
      <c r="M122" s="292">
        <f t="shared" si="23"/>
        <v>0.70638606518023683</v>
      </c>
      <c r="N122" s="260">
        <f t="shared" si="27"/>
        <v>-931051.21578999795</v>
      </c>
      <c r="O122" s="11">
        <f t="shared" si="29"/>
        <v>0.9025984023190794</v>
      </c>
    </row>
    <row r="123" spans="1:1024" ht="31.5" x14ac:dyDescent="0.25">
      <c r="A123" s="56" t="s">
        <v>194</v>
      </c>
      <c r="B123" s="57" t="s">
        <v>195</v>
      </c>
      <c r="C123" s="10">
        <v>825057.84821000008</v>
      </c>
      <c r="D123" s="10">
        <v>1270682.33968</v>
      </c>
      <c r="E123" s="10">
        <v>1256902.2850599999</v>
      </c>
      <c r="F123" s="253">
        <f>E123/E162</f>
        <v>1.7628409094726051E-2</v>
      </c>
      <c r="G123" s="253">
        <f t="shared" si="24"/>
        <v>0.98915538983293783</v>
      </c>
      <c r="H123" s="285">
        <v>1365780.7767999999</v>
      </c>
      <c r="I123" s="290">
        <f t="shared" si="25"/>
        <v>1.8808278322034647E-2</v>
      </c>
      <c r="J123" s="291">
        <f t="shared" si="26"/>
        <v>1.0748404492219108</v>
      </c>
      <c r="K123" s="285">
        <v>970261.79057000007</v>
      </c>
      <c r="L123" s="290">
        <f>K123/K162</f>
        <v>1.7768900423760944E-2</v>
      </c>
      <c r="M123" s="292">
        <f t="shared" si="23"/>
        <v>0.71040814679154163</v>
      </c>
      <c r="N123" s="260">
        <f t="shared" si="27"/>
        <v>145203.94235999999</v>
      </c>
      <c r="O123" s="11">
        <f t="shared" si="29"/>
        <v>1.1759924381969415</v>
      </c>
    </row>
    <row r="124" spans="1:1024" ht="27.75" customHeight="1" x14ac:dyDescent="0.25">
      <c r="A124" s="56" t="s">
        <v>196</v>
      </c>
      <c r="B124" s="57" t="s">
        <v>197</v>
      </c>
      <c r="C124" s="10">
        <v>440765.01647999999</v>
      </c>
      <c r="D124" s="10">
        <v>705123.50277999998</v>
      </c>
      <c r="E124" s="10">
        <v>695020.24508999998</v>
      </c>
      <c r="F124" s="253">
        <f>E124/E162</f>
        <v>9.747854988566923E-3</v>
      </c>
      <c r="G124" s="253">
        <f t="shared" si="24"/>
        <v>0.98567164808694196</v>
      </c>
      <c r="H124" s="285">
        <v>1005966.7722100001</v>
      </c>
      <c r="I124" s="290">
        <f t="shared" si="25"/>
        <v>1.3853250357480439E-2</v>
      </c>
      <c r="J124" s="291">
        <f t="shared" si="26"/>
        <v>1.4266533000870116</v>
      </c>
      <c r="K124" s="285">
        <v>704971.94967</v>
      </c>
      <c r="L124" s="290">
        <f>K124/K162</f>
        <v>1.2910511881408676E-2</v>
      </c>
      <c r="M124" s="292">
        <f t="shared" si="23"/>
        <v>0.70079049243470826</v>
      </c>
      <c r="N124" s="260">
        <f t="shared" si="27"/>
        <v>264206.93319000001</v>
      </c>
      <c r="O124" s="11">
        <f t="shared" si="29"/>
        <v>1.5994280927737572</v>
      </c>
    </row>
    <row r="125" spans="1:1024" ht="47.25" x14ac:dyDescent="0.25">
      <c r="A125" s="56" t="s">
        <v>198</v>
      </c>
      <c r="B125" s="57" t="s">
        <v>199</v>
      </c>
      <c r="C125" s="10">
        <v>47938.519619999999</v>
      </c>
      <c r="D125" s="10">
        <v>68307.208480000001</v>
      </c>
      <c r="E125" s="10">
        <v>67689.116389999996</v>
      </c>
      <c r="F125" s="253">
        <f>E125/E162</f>
        <v>9.4935895110293694E-4</v>
      </c>
      <c r="G125" s="253">
        <f t="shared" si="24"/>
        <v>0.99095129044570784</v>
      </c>
      <c r="H125" s="285">
        <v>71268.99904000001</v>
      </c>
      <c r="I125" s="290">
        <f t="shared" si="25"/>
        <v>9.8145119073778748E-4</v>
      </c>
      <c r="J125" s="291">
        <f t="shared" si="26"/>
        <v>1.0433598536070641</v>
      </c>
      <c r="K125" s="285">
        <v>50750.192849999999</v>
      </c>
      <c r="L125" s="290">
        <f>K125/K162</f>
        <v>9.2941423851035962E-4</v>
      </c>
      <c r="M125" s="292">
        <f t="shared" si="23"/>
        <v>0.71209352640853352</v>
      </c>
      <c r="N125" s="260">
        <f t="shared" si="27"/>
        <v>2811.6732300000003</v>
      </c>
      <c r="O125" s="11">
        <f t="shared" si="29"/>
        <v>1.0586516490765177</v>
      </c>
    </row>
    <row r="126" spans="1:1024" ht="25.5" customHeight="1" x14ac:dyDescent="0.25">
      <c r="A126" s="39" t="s">
        <v>200</v>
      </c>
      <c r="B126" s="57" t="s">
        <v>201</v>
      </c>
      <c r="C126" s="10">
        <v>1578.36</v>
      </c>
      <c r="D126" s="10">
        <v>2344.4</v>
      </c>
      <c r="E126" s="10">
        <v>2344.36</v>
      </c>
      <c r="F126" s="253">
        <f>E126/E162</f>
        <v>3.2880310296626722E-5</v>
      </c>
      <c r="G126" s="253">
        <f t="shared" si="24"/>
        <v>0.99998293806517657</v>
      </c>
      <c r="H126" s="285">
        <v>4604.17</v>
      </c>
      <c r="I126" s="290">
        <f t="shared" si="25"/>
        <v>6.3404400085975991E-5</v>
      </c>
      <c r="J126" s="291">
        <f t="shared" si="26"/>
        <v>1.9639012113973724</v>
      </c>
      <c r="K126" s="285">
        <v>2737.2849999999999</v>
      </c>
      <c r="L126" s="290">
        <f>K126/K162</f>
        <v>5.0129300225128694E-5</v>
      </c>
      <c r="M126" s="292">
        <f t="shared" si="23"/>
        <v>0.59452300849012951</v>
      </c>
      <c r="N126" s="260">
        <f t="shared" si="27"/>
        <v>1158.925</v>
      </c>
      <c r="O126" s="11">
        <f t="shared" si="29"/>
        <v>1.7342589776730277</v>
      </c>
    </row>
    <row r="127" spans="1:1024" ht="27" customHeight="1" x14ac:dyDescent="0.25">
      <c r="A127" s="39" t="s">
        <v>202</v>
      </c>
      <c r="B127" s="57" t="s">
        <v>203</v>
      </c>
      <c r="C127" s="10">
        <v>217090.70353</v>
      </c>
      <c r="D127" s="10">
        <v>291033.64004000003</v>
      </c>
      <c r="E127" s="10">
        <v>289856.46431000001</v>
      </c>
      <c r="F127" s="253">
        <f>E127/E162</f>
        <v>4.0653186746045442E-3</v>
      </c>
      <c r="G127" s="253">
        <f t="shared" si="24"/>
        <v>0.99595519016345246</v>
      </c>
      <c r="H127" s="285">
        <v>281072.55520999996</v>
      </c>
      <c r="I127" s="290">
        <f t="shared" si="25"/>
        <v>3.8706730515429299E-3</v>
      </c>
      <c r="J127" s="291">
        <f t="shared" si="26"/>
        <v>0.96577342458201398</v>
      </c>
      <c r="K127" s="285">
        <v>215134.87755999999</v>
      </c>
      <c r="L127" s="290">
        <f>K127/K162</f>
        <v>3.939875046296437E-3</v>
      </c>
      <c r="M127" s="292">
        <f t="shared" si="23"/>
        <v>0.7654069156601383</v>
      </c>
      <c r="N127" s="260">
        <f t="shared" si="27"/>
        <v>-1955.8259700000053</v>
      </c>
      <c r="O127" s="11">
        <f t="shared" si="29"/>
        <v>0.99099074286370936</v>
      </c>
    </row>
    <row r="128" spans="1:1024" ht="27" customHeight="1" x14ac:dyDescent="0.25">
      <c r="A128" s="39" t="s">
        <v>428</v>
      </c>
      <c r="B128" s="58" t="s">
        <v>427</v>
      </c>
      <c r="C128" s="10">
        <v>0</v>
      </c>
      <c r="D128" s="10">
        <v>25000</v>
      </c>
      <c r="E128" s="10">
        <v>24956.633329999997</v>
      </c>
      <c r="F128" s="253"/>
      <c r="G128" s="253"/>
      <c r="H128" s="285">
        <v>0</v>
      </c>
      <c r="I128" s="290">
        <f t="shared" si="25"/>
        <v>0</v>
      </c>
      <c r="J128" s="291">
        <f t="shared" si="26"/>
        <v>0</v>
      </c>
      <c r="K128" s="285">
        <v>0</v>
      </c>
      <c r="L128" s="290">
        <f>K128/K163</f>
        <v>0</v>
      </c>
      <c r="M128" s="292" t="str">
        <f t="shared" si="23"/>
        <v/>
      </c>
      <c r="N128" s="260">
        <f>K128-C129</f>
        <v>-363638.35613999999</v>
      </c>
      <c r="O128" s="11">
        <f>K128/C129</f>
        <v>0</v>
      </c>
    </row>
    <row r="129" spans="1:1024" ht="28.5" customHeight="1" x14ac:dyDescent="0.25">
      <c r="A129" s="56" t="s">
        <v>204</v>
      </c>
      <c r="B129" s="57" t="s">
        <v>205</v>
      </c>
      <c r="C129" s="10">
        <v>363638.35613999999</v>
      </c>
      <c r="D129" s="10">
        <v>583107.54816999997</v>
      </c>
      <c r="E129" s="10">
        <v>573177.07036999997</v>
      </c>
      <c r="F129" s="253">
        <f>E129/E162</f>
        <v>8.0389700936191744E-3</v>
      </c>
      <c r="G129" s="253">
        <f t="shared" si="24"/>
        <v>0.98296973203114013</v>
      </c>
      <c r="H129" s="285">
        <v>706987.43991999992</v>
      </c>
      <c r="I129" s="290">
        <f>H129/$D$162</f>
        <v>9.7359816202372169E-3</v>
      </c>
      <c r="J129" s="291">
        <f>H129/D129</f>
        <v>1.2124477588032934</v>
      </c>
      <c r="K129" s="285">
        <v>440295.22768000001</v>
      </c>
      <c r="L129" s="290">
        <f>K129/K162</f>
        <v>8.0633516992429047E-3</v>
      </c>
      <c r="M129" s="292">
        <f>IFERROR(K129/H129,"")</f>
        <v>0.62277659095304749</v>
      </c>
      <c r="N129" s="260" t="e">
        <f>K129-#REF!</f>
        <v>#REF!</v>
      </c>
      <c r="O129" s="11" t="e">
        <f>K129/#REF!</f>
        <v>#REF!</v>
      </c>
    </row>
    <row r="130" spans="1:1024" s="55" customFormat="1" x14ac:dyDescent="0.25">
      <c r="A130" s="53" t="s">
        <v>206</v>
      </c>
      <c r="B130" s="54" t="s">
        <v>207</v>
      </c>
      <c r="C130" s="8">
        <v>1691194.67294</v>
      </c>
      <c r="D130" s="8">
        <v>2656342.6123099998</v>
      </c>
      <c r="E130" s="8">
        <v>2596031.8557800003</v>
      </c>
      <c r="F130" s="9">
        <f>E130/E162</f>
        <v>3.6410079065490847E-2</v>
      </c>
      <c r="G130" s="9">
        <f t="shared" si="24"/>
        <v>0.97729556562074937</v>
      </c>
      <c r="H130" s="284">
        <v>1907476.15172</v>
      </c>
      <c r="I130" s="288">
        <f t="shared" si="25"/>
        <v>2.626800945189094E-2</v>
      </c>
      <c r="J130" s="288">
        <f t="shared" si="26"/>
        <v>0.71808363231474381</v>
      </c>
      <c r="K130" s="284">
        <v>1306039.0794899999</v>
      </c>
      <c r="L130" s="288">
        <f>K130/K162</f>
        <v>2.3918161653428464E-2</v>
      </c>
      <c r="M130" s="289">
        <f t="shared" ref="M130:M162" si="30">IFERROR(K130/H130,"")</f>
        <v>0.6846948405160006</v>
      </c>
      <c r="N130" s="258">
        <f t="shared" si="27"/>
        <v>-385155.59345000004</v>
      </c>
      <c r="O130" s="9">
        <f t="shared" si="29"/>
        <v>0.77225827421721982</v>
      </c>
      <c r="AMF130" s="28"/>
      <c r="AMG130" s="28"/>
      <c r="AMH130" s="28"/>
      <c r="AMI130" s="28"/>
      <c r="AMJ130" s="28"/>
    </row>
    <row r="131" spans="1:1024" x14ac:dyDescent="0.25">
      <c r="A131" s="56" t="s">
        <v>208</v>
      </c>
      <c r="B131" s="57" t="s">
        <v>209</v>
      </c>
      <c r="C131" s="10">
        <v>1581038.7922100001</v>
      </c>
      <c r="D131" s="10">
        <v>2480566.0898899999</v>
      </c>
      <c r="E131" s="10">
        <v>2427057.9376300001</v>
      </c>
      <c r="F131" s="253">
        <f>E131/E162</f>
        <v>3.4040172199306121E-2</v>
      </c>
      <c r="G131" s="253">
        <f t="shared" si="24"/>
        <v>0.97842905598118024</v>
      </c>
      <c r="H131" s="285">
        <v>1722830.38222</v>
      </c>
      <c r="I131" s="290">
        <f t="shared" si="25"/>
        <v>2.3725237520454676E-2</v>
      </c>
      <c r="J131" s="291">
        <f t="shared" si="26"/>
        <v>0.6945311351476221</v>
      </c>
      <c r="K131" s="285">
        <v>1176424.1899000001</v>
      </c>
      <c r="L131" s="290">
        <f>K131/K162</f>
        <v>2.1544457887140333E-2</v>
      </c>
      <c r="M131" s="292">
        <f t="shared" si="30"/>
        <v>0.6828438841344826</v>
      </c>
      <c r="N131" s="260">
        <f t="shared" si="27"/>
        <v>-404614.60230999999</v>
      </c>
      <c r="O131" s="11">
        <f t="shared" si="29"/>
        <v>0.744083064689119</v>
      </c>
    </row>
    <row r="132" spans="1:1024" x14ac:dyDescent="0.25">
      <c r="A132" s="56" t="s">
        <v>210</v>
      </c>
      <c r="B132" s="57" t="s">
        <v>211</v>
      </c>
      <c r="C132" s="10">
        <v>18670.983070000002</v>
      </c>
      <c r="D132" s="10">
        <v>35141.024279999998</v>
      </c>
      <c r="E132" s="10">
        <v>32284.377399999998</v>
      </c>
      <c r="F132" s="253">
        <f>E132/E162</f>
        <v>4.5279749980608905E-4</v>
      </c>
      <c r="G132" s="253">
        <f t="shared" si="24"/>
        <v>0.91870906046339063</v>
      </c>
      <c r="H132" s="285">
        <v>31489.427440000003</v>
      </c>
      <c r="I132" s="290">
        <f t="shared" si="25"/>
        <v>4.3364347013339445E-4</v>
      </c>
      <c r="J132" s="291">
        <f t="shared" si="26"/>
        <v>0.89608735331945777</v>
      </c>
      <c r="K132" s="285">
        <v>19200.48288</v>
      </c>
      <c r="L132" s="290">
        <f>K132/K162</f>
        <v>3.5162826331893235E-4</v>
      </c>
      <c r="M132" s="292">
        <f t="shared" si="30"/>
        <v>0.60974379151810953</v>
      </c>
      <c r="N132" s="260">
        <f t="shared" si="27"/>
        <v>529.49980999999752</v>
      </c>
      <c r="O132" s="11">
        <f t="shared" si="29"/>
        <v>1.0283595035148836</v>
      </c>
    </row>
    <row r="133" spans="1:1024" ht="31.5" x14ac:dyDescent="0.25">
      <c r="A133" s="56" t="s">
        <v>212</v>
      </c>
      <c r="B133" s="57" t="s">
        <v>213</v>
      </c>
      <c r="C133" s="10">
        <v>91484.897660000002</v>
      </c>
      <c r="D133" s="10">
        <v>140635.49813999998</v>
      </c>
      <c r="E133" s="10">
        <v>136689.54074999999</v>
      </c>
      <c r="F133" s="253">
        <f>E133/E162</f>
        <v>1.9171093663786288E-3</v>
      </c>
      <c r="G133" s="253">
        <f t="shared" si="24"/>
        <v>0.9719419531897141</v>
      </c>
      <c r="H133" s="285">
        <v>153156.34206</v>
      </c>
      <c r="I133" s="290">
        <f t="shared" si="25"/>
        <v>2.1091284613028692E-3</v>
      </c>
      <c r="J133" s="291">
        <f t="shared" si="26"/>
        <v>1.0890304658894567</v>
      </c>
      <c r="K133" s="285">
        <v>110414.40671</v>
      </c>
      <c r="L133" s="290">
        <f>K133/K162</f>
        <v>2.0220755029692027E-3</v>
      </c>
      <c r="M133" s="292">
        <f t="shared" si="30"/>
        <v>0.72092611526817763</v>
      </c>
      <c r="N133" s="260">
        <f t="shared" si="27"/>
        <v>18929.509049999993</v>
      </c>
      <c r="O133" s="11">
        <f t="shared" si="29"/>
        <v>1.2069140320881242</v>
      </c>
    </row>
    <row r="134" spans="1:1024" s="55" customFormat="1" x14ac:dyDescent="0.25">
      <c r="A134" s="53" t="s">
        <v>214</v>
      </c>
      <c r="B134" s="54" t="s">
        <v>215</v>
      </c>
      <c r="C134" s="8">
        <v>3992916.6005000002</v>
      </c>
      <c r="D134" s="8">
        <v>5838633.02116</v>
      </c>
      <c r="E134" s="8">
        <v>5812237.3651599996</v>
      </c>
      <c r="F134" s="9">
        <f>E134/E162</f>
        <v>8.1518268561188933E-2</v>
      </c>
      <c r="G134" s="9">
        <f t="shared" si="24"/>
        <v>0.99547913768439655</v>
      </c>
      <c r="H134" s="284">
        <v>6136899.52042</v>
      </c>
      <c r="I134" s="288">
        <f t="shared" si="25"/>
        <v>8.4511743154606328E-2</v>
      </c>
      <c r="J134" s="288">
        <f t="shared" si="26"/>
        <v>1.0510849882462285</v>
      </c>
      <c r="K134" s="284">
        <v>4188845.9469400002</v>
      </c>
      <c r="L134" s="288">
        <f>K134/K162</f>
        <v>7.6712478266226861E-2</v>
      </c>
      <c r="M134" s="289">
        <f t="shared" si="30"/>
        <v>0.68256713882995468</v>
      </c>
      <c r="N134" s="258">
        <f t="shared" si="27"/>
        <v>195929.34643999999</v>
      </c>
      <c r="O134" s="9">
        <f t="shared" si="29"/>
        <v>1.0490692308513194</v>
      </c>
      <c r="AMF134" s="28"/>
      <c r="AMG134" s="28"/>
      <c r="AMH134" s="28"/>
      <c r="AMI134" s="28"/>
      <c r="AMJ134" s="28"/>
    </row>
    <row r="135" spans="1:1024" ht="33" customHeight="1" x14ac:dyDescent="0.25">
      <c r="A135" s="56" t="s">
        <v>216</v>
      </c>
      <c r="B135" s="57" t="s">
        <v>217</v>
      </c>
      <c r="C135" s="10">
        <v>1287087.99361</v>
      </c>
      <c r="D135" s="10">
        <v>1778011.7447000002</v>
      </c>
      <c r="E135" s="10">
        <v>1773427.3558499999</v>
      </c>
      <c r="F135" s="253">
        <f>E135/E162</f>
        <v>2.4872818913850368E-2</v>
      </c>
      <c r="G135" s="253">
        <f t="shared" si="24"/>
        <v>0.99742162060308903</v>
      </c>
      <c r="H135" s="285">
        <v>1637294.2982399999</v>
      </c>
      <c r="I135" s="290">
        <f t="shared" si="25"/>
        <v>2.2547313140934465E-2</v>
      </c>
      <c r="J135" s="291">
        <f t="shared" si="26"/>
        <v>0.92085685211053359</v>
      </c>
      <c r="K135" s="285">
        <v>1021051.38867</v>
      </c>
      <c r="L135" s="290">
        <f>K135/K162</f>
        <v>1.8699036310768882E-2</v>
      </c>
      <c r="M135" s="292">
        <f t="shared" si="30"/>
        <v>0.62362117169013132</v>
      </c>
      <c r="N135" s="260">
        <f t="shared" si="27"/>
        <v>-266036.60493999999</v>
      </c>
      <c r="O135" s="11">
        <f t="shared" si="29"/>
        <v>0.79330348331987344</v>
      </c>
    </row>
    <row r="136" spans="1:1024" x14ac:dyDescent="0.25">
      <c r="A136" s="56" t="s">
        <v>218</v>
      </c>
      <c r="B136" s="57" t="s">
        <v>219</v>
      </c>
      <c r="C136" s="10">
        <v>1375900.9615</v>
      </c>
      <c r="D136" s="10">
        <v>1889791.9131</v>
      </c>
      <c r="E136" s="10">
        <v>1887295.27966</v>
      </c>
      <c r="F136" s="253">
        <f>E136/E162</f>
        <v>2.6469848665128096E-2</v>
      </c>
      <c r="G136" s="253">
        <f t="shared" si="24"/>
        <v>0.99867888447257425</v>
      </c>
      <c r="H136" s="285">
        <v>2004482.42245</v>
      </c>
      <c r="I136" s="290">
        <f t="shared" si="25"/>
        <v>2.7603890707407878E-2</v>
      </c>
      <c r="J136" s="291">
        <f t="shared" si="26"/>
        <v>1.0606894910254232</v>
      </c>
      <c r="K136" s="285">
        <v>1389516.0890299999</v>
      </c>
      <c r="L136" s="290">
        <f>K136/K162</f>
        <v>2.5446918824540199E-2</v>
      </c>
      <c r="M136" s="292">
        <f t="shared" si="30"/>
        <v>0.69320442697205054</v>
      </c>
      <c r="N136" s="260">
        <f t="shared" si="27"/>
        <v>13615.12752999994</v>
      </c>
      <c r="O136" s="11">
        <f t="shared" si="29"/>
        <v>1.0098954270045402</v>
      </c>
    </row>
    <row r="137" spans="1:1024" outlineLevel="1" x14ac:dyDescent="0.25">
      <c r="A137" s="56" t="s">
        <v>220</v>
      </c>
      <c r="B137" s="57" t="s">
        <v>221</v>
      </c>
      <c r="C137" s="10">
        <v>140019.79738</v>
      </c>
      <c r="D137" s="10">
        <v>215900.13809999998</v>
      </c>
      <c r="E137" s="10">
        <v>212442.13793</v>
      </c>
      <c r="F137" s="253">
        <f>E137/E162</f>
        <v>2.9795609101064568E-3</v>
      </c>
      <c r="G137" s="253">
        <f t="shared" si="24"/>
        <v>0.98398333507133595</v>
      </c>
      <c r="H137" s="285">
        <v>227894.45788999999</v>
      </c>
      <c r="I137" s="290">
        <f t="shared" si="25"/>
        <v>3.1383531419200781E-3</v>
      </c>
      <c r="J137" s="291">
        <f t="shared" si="26"/>
        <v>1.0555549426487376</v>
      </c>
      <c r="K137" s="285">
        <v>168527.48290999999</v>
      </c>
      <c r="L137" s="290">
        <f>K137/K162</f>
        <v>3.086329990110871E-3</v>
      </c>
      <c r="M137" s="292">
        <f t="shared" si="30"/>
        <v>0.73949794334772623</v>
      </c>
      <c r="N137" s="260">
        <f t="shared" si="27"/>
        <v>28507.685529999988</v>
      </c>
      <c r="O137" s="11">
        <f t="shared" si="29"/>
        <v>1.203597534516015</v>
      </c>
    </row>
    <row r="138" spans="1:1024" ht="37.5" customHeight="1" x14ac:dyDescent="0.25">
      <c r="A138" s="56" t="s">
        <v>222</v>
      </c>
      <c r="B138" s="57" t="s">
        <v>223</v>
      </c>
      <c r="C138" s="10">
        <v>78258.242889999994</v>
      </c>
      <c r="D138" s="10">
        <v>116190.14569</v>
      </c>
      <c r="E138" s="10">
        <v>109683.20742000001</v>
      </c>
      <c r="F138" s="253">
        <f>E138/E162</f>
        <v>1.538337923483966E-3</v>
      </c>
      <c r="G138" s="253">
        <f t="shared" si="24"/>
        <v>0.94399750313283215</v>
      </c>
      <c r="H138" s="285">
        <v>132832.15609999999</v>
      </c>
      <c r="I138" s="290">
        <f t="shared" si="25"/>
        <v>1.8292424410148226E-3</v>
      </c>
      <c r="J138" s="291">
        <f t="shared" si="26"/>
        <v>1.143230824879087</v>
      </c>
      <c r="K138" s="285">
        <v>92706.102719999995</v>
      </c>
      <c r="L138" s="290">
        <f>K138/K162</f>
        <v>1.6977742748572034E-3</v>
      </c>
      <c r="M138" s="292">
        <f t="shared" si="30"/>
        <v>0.69791912923711097</v>
      </c>
      <c r="N138" s="260">
        <f t="shared" si="27"/>
        <v>14447.859830000001</v>
      </c>
      <c r="O138" s="11">
        <f t="shared" si="29"/>
        <v>1.1846177386107168</v>
      </c>
    </row>
    <row r="139" spans="1:1024" ht="66.75" customHeight="1" x14ac:dyDescent="0.25">
      <c r="A139" s="56" t="s">
        <v>224</v>
      </c>
      <c r="B139" s="57" t="s">
        <v>225</v>
      </c>
      <c r="C139" s="10">
        <v>130260.13509000001</v>
      </c>
      <c r="D139" s="10">
        <v>160304.92916999999</v>
      </c>
      <c r="E139" s="10">
        <v>158637.10274</v>
      </c>
      <c r="F139" s="253">
        <f>E139/E162</f>
        <v>2.2249301142525262E-3</v>
      </c>
      <c r="G139" s="253">
        <f t="shared" si="24"/>
        <v>0.9895959129975892</v>
      </c>
      <c r="H139" s="285">
        <v>168446.22</v>
      </c>
      <c r="I139" s="290">
        <f t="shared" si="25"/>
        <v>2.3196866157961871E-3</v>
      </c>
      <c r="J139" s="291">
        <f t="shared" si="26"/>
        <v>1.050786278825939</v>
      </c>
      <c r="K139" s="285">
        <v>134388.14426</v>
      </c>
      <c r="L139" s="290">
        <f>K139/K162</f>
        <v>2.4611188204032267E-3</v>
      </c>
      <c r="M139" s="292">
        <f t="shared" si="30"/>
        <v>0.79781038874009758</v>
      </c>
      <c r="N139" s="260">
        <f t="shared" si="27"/>
        <v>4128.0091699999903</v>
      </c>
      <c r="O139" s="11">
        <f t="shared" si="29"/>
        <v>1.0316905027554888</v>
      </c>
    </row>
    <row r="140" spans="1:1024" ht="31.5" x14ac:dyDescent="0.25">
      <c r="A140" s="56" t="s">
        <v>226</v>
      </c>
      <c r="B140" s="57" t="s">
        <v>227</v>
      </c>
      <c r="C140" s="10">
        <v>981389.47002999997</v>
      </c>
      <c r="D140" s="10">
        <v>1678434.1504000002</v>
      </c>
      <c r="E140" s="10">
        <v>1670752.28156</v>
      </c>
      <c r="F140" s="253">
        <f>E140/E162</f>
        <v>2.3432772034367527E-2</v>
      </c>
      <c r="G140" s="253">
        <f t="shared" si="24"/>
        <v>0.99542319319577155</v>
      </c>
      <c r="H140" s="285">
        <v>1965949.9657399999</v>
      </c>
      <c r="I140" s="290">
        <f t="shared" si="25"/>
        <v>2.7073257107532896E-2</v>
      </c>
      <c r="J140" s="291">
        <f t="shared" si="26"/>
        <v>1.1713000270350074</v>
      </c>
      <c r="K140" s="285">
        <v>1382656.7393499999</v>
      </c>
      <c r="L140" s="290">
        <f>K140/K162</f>
        <v>2.5321300045546467E-2</v>
      </c>
      <c r="M140" s="292">
        <f t="shared" si="30"/>
        <v>0.70330209997463311</v>
      </c>
      <c r="N140" s="260">
        <f t="shared" si="27"/>
        <v>401267.26931999996</v>
      </c>
      <c r="O140" s="11">
        <f t="shared" si="29"/>
        <v>1.4088766810466529</v>
      </c>
    </row>
    <row r="141" spans="1:1024" s="55" customFormat="1" x14ac:dyDescent="0.25">
      <c r="A141" s="53" t="s">
        <v>228</v>
      </c>
      <c r="B141" s="54" t="s">
        <v>229</v>
      </c>
      <c r="C141" s="8">
        <v>11761620.76898</v>
      </c>
      <c r="D141" s="8">
        <v>17370572.684630003</v>
      </c>
      <c r="E141" s="8">
        <v>17281994.971820001</v>
      </c>
      <c r="F141" s="9">
        <f>E141/E162</f>
        <v>0.24238485438165827</v>
      </c>
      <c r="G141" s="9">
        <f t="shared" si="24"/>
        <v>0.99490070279096909</v>
      </c>
      <c r="H141" s="284">
        <v>20244696.039030001</v>
      </c>
      <c r="I141" s="288">
        <f t="shared" si="25"/>
        <v>0.2787913581118055</v>
      </c>
      <c r="J141" s="288">
        <f t="shared" si="26"/>
        <v>1.1654593320888671</v>
      </c>
      <c r="K141" s="284">
        <v>15669656.635840001</v>
      </c>
      <c r="L141" s="288">
        <f>K141/K162</f>
        <v>0.28696643642247832</v>
      </c>
      <c r="M141" s="289">
        <f t="shared" si="30"/>
        <v>0.77401293680232464</v>
      </c>
      <c r="N141" s="258">
        <f t="shared" si="27"/>
        <v>3908035.8668600004</v>
      </c>
      <c r="O141" s="9">
        <f t="shared" si="29"/>
        <v>1.3322701814334144</v>
      </c>
      <c r="AMF141" s="28"/>
      <c r="AMG141" s="28"/>
      <c r="AMH141" s="28"/>
      <c r="AMI141" s="28"/>
      <c r="AMJ141" s="28"/>
    </row>
    <row r="142" spans="1:1024" x14ac:dyDescent="0.25">
      <c r="A142" s="56" t="s">
        <v>230</v>
      </c>
      <c r="B142" s="57" t="s">
        <v>231</v>
      </c>
      <c r="C142" s="10">
        <v>3061044.9361100001</v>
      </c>
      <c r="D142" s="10">
        <v>4142166.0091900001</v>
      </c>
      <c r="E142" s="10">
        <v>4130915.1123899999</v>
      </c>
      <c r="F142" s="253">
        <f>E142/E162</f>
        <v>5.7937249699025681E-2</v>
      </c>
      <c r="G142" s="253">
        <f t="shared" si="24"/>
        <v>0.99728381316078629</v>
      </c>
      <c r="H142" s="285">
        <v>4686941.5645900005</v>
      </c>
      <c r="I142" s="290">
        <f t="shared" si="25"/>
        <v>6.454425404380261E-2</v>
      </c>
      <c r="J142" s="291">
        <f t="shared" si="26"/>
        <v>1.1315194886422553</v>
      </c>
      <c r="K142" s="285">
        <v>4086676.4526300002</v>
      </c>
      <c r="L142" s="290">
        <f>K142/K162</f>
        <v>7.4841396061006885E-2</v>
      </c>
      <c r="M142" s="292">
        <f t="shared" si="30"/>
        <v>0.8719281852167684</v>
      </c>
      <c r="N142" s="260">
        <f t="shared" si="27"/>
        <v>1025631.5165200001</v>
      </c>
      <c r="O142" s="11">
        <f t="shared" si="29"/>
        <v>1.3350592813653304</v>
      </c>
    </row>
    <row r="143" spans="1:1024" ht="35.25" customHeight="1" x14ac:dyDescent="0.25">
      <c r="A143" s="56" t="s">
        <v>232</v>
      </c>
      <c r="B143" s="57" t="s">
        <v>233</v>
      </c>
      <c r="C143" s="10">
        <v>1022801.79603</v>
      </c>
      <c r="D143" s="10">
        <v>1563064.38858</v>
      </c>
      <c r="E143" s="10">
        <v>1531597.62653</v>
      </c>
      <c r="F143" s="253">
        <f>E143/E162</f>
        <v>2.1481088744852925E-2</v>
      </c>
      <c r="G143" s="253">
        <f t="shared" si="24"/>
        <v>0.97986854394489364</v>
      </c>
      <c r="H143" s="285">
        <v>1805306.4951300002</v>
      </c>
      <c r="I143" s="290">
        <f t="shared" si="25"/>
        <v>2.4861022789131069E-2</v>
      </c>
      <c r="J143" s="291">
        <f t="shared" si="26"/>
        <v>1.1549789684416458</v>
      </c>
      <c r="K143" s="285">
        <v>1192812.9762599999</v>
      </c>
      <c r="L143" s="290">
        <f>K143/K162</f>
        <v>2.184459411400963E-2</v>
      </c>
      <c r="M143" s="292">
        <f t="shared" si="30"/>
        <v>0.66072602047227746</v>
      </c>
      <c r="N143" s="260">
        <f t="shared" si="27"/>
        <v>170011.18022999994</v>
      </c>
      <c r="O143" s="11">
        <f t="shared" si="29"/>
        <v>1.1662210419358838</v>
      </c>
    </row>
    <row r="144" spans="1:1024" ht="25.5" customHeight="1" x14ac:dyDescent="0.25">
      <c r="A144" s="56" t="s">
        <v>234</v>
      </c>
      <c r="B144" s="57" t="s">
        <v>235</v>
      </c>
      <c r="C144" s="10">
        <v>5482814.2003500005</v>
      </c>
      <c r="D144" s="10">
        <v>8482134.3936199993</v>
      </c>
      <c r="E144" s="10">
        <v>8452295.7558299992</v>
      </c>
      <c r="F144" s="253">
        <f>E144/E162</f>
        <v>0.11854583219750868</v>
      </c>
      <c r="G144" s="253">
        <f t="shared" si="24"/>
        <v>0.99648217813992146</v>
      </c>
      <c r="H144" s="285">
        <v>10485629.210930001</v>
      </c>
      <c r="I144" s="290">
        <f t="shared" si="25"/>
        <v>0.14439845393263118</v>
      </c>
      <c r="J144" s="291">
        <f t="shared" si="26"/>
        <v>1.2362017299345043</v>
      </c>
      <c r="K144" s="285">
        <v>8182451.0443599997</v>
      </c>
      <c r="L144" s="290">
        <f>K144/K162</f>
        <v>0.14984941099671401</v>
      </c>
      <c r="M144" s="292">
        <f t="shared" si="30"/>
        <v>0.78034907393356834</v>
      </c>
      <c r="N144" s="260">
        <f t="shared" si="27"/>
        <v>2699636.8440099992</v>
      </c>
      <c r="O144" s="11">
        <f t="shared" si="29"/>
        <v>1.4923816028341186</v>
      </c>
    </row>
    <row r="145" spans="1:1024" x14ac:dyDescent="0.25">
      <c r="A145" s="56" t="s">
        <v>236</v>
      </c>
      <c r="B145" s="57" t="s">
        <v>237</v>
      </c>
      <c r="C145" s="10">
        <v>1962331.9624700001</v>
      </c>
      <c r="D145" s="10">
        <v>2828903.72266</v>
      </c>
      <c r="E145" s="10">
        <v>2817480.5380100003</v>
      </c>
      <c r="F145" s="253">
        <f>E145/E162</f>
        <v>3.9515959299969115E-2</v>
      </c>
      <c r="G145" s="253">
        <f t="shared" si="24"/>
        <v>0.99596197475421377</v>
      </c>
      <c r="H145" s="285">
        <v>2865068.9944600002</v>
      </c>
      <c r="I145" s="290">
        <f t="shared" si="25"/>
        <v>3.9455098486516953E-2</v>
      </c>
      <c r="J145" s="291">
        <f t="shared" si="26"/>
        <v>1.0127842002929652</v>
      </c>
      <c r="K145" s="285">
        <v>1900926.9110399999</v>
      </c>
      <c r="L145" s="290">
        <f>K145/K162</f>
        <v>3.4812646775747018E-2</v>
      </c>
      <c r="M145" s="292">
        <f t="shared" si="30"/>
        <v>0.66348381652089361</v>
      </c>
      <c r="N145" s="260">
        <f t="shared" si="27"/>
        <v>-61405.051430000225</v>
      </c>
      <c r="O145" s="11">
        <f t="shared" si="29"/>
        <v>0.96870812247653082</v>
      </c>
    </row>
    <row r="146" spans="1:1024" ht="31.5" x14ac:dyDescent="0.25">
      <c r="A146" s="56" t="s">
        <v>238</v>
      </c>
      <c r="B146" s="57" t="s">
        <v>239</v>
      </c>
      <c r="C146" s="10">
        <v>232627.87402000002</v>
      </c>
      <c r="D146" s="10">
        <v>354304.17057999998</v>
      </c>
      <c r="E146" s="10">
        <v>349705.93906</v>
      </c>
      <c r="F146" s="253">
        <f>E146/E162</f>
        <v>4.9047244403018454E-3</v>
      </c>
      <c r="G146" s="253">
        <f t="shared" si="24"/>
        <v>0.98702179680111413</v>
      </c>
      <c r="H146" s="285">
        <v>401749.77392000001</v>
      </c>
      <c r="I146" s="290">
        <f t="shared" si="25"/>
        <v>5.5325288597237029E-3</v>
      </c>
      <c r="J146" s="291">
        <f t="shared" si="26"/>
        <v>1.1339120656195807</v>
      </c>
      <c r="K146" s="285">
        <v>306789.25154999999</v>
      </c>
      <c r="L146" s="290">
        <f>K146/K162</f>
        <v>5.618388475000769E-3</v>
      </c>
      <c r="M146" s="292">
        <f t="shared" si="30"/>
        <v>0.76363266755961035</v>
      </c>
      <c r="N146" s="260">
        <f t="shared" si="27"/>
        <v>74161.377529999969</v>
      </c>
      <c r="O146" s="11">
        <f t="shared" si="29"/>
        <v>1.3187983290584686</v>
      </c>
    </row>
    <row r="147" spans="1:1024" s="55" customFormat="1" x14ac:dyDescent="0.25">
      <c r="A147" s="53" t="s">
        <v>240</v>
      </c>
      <c r="B147" s="54" t="s">
        <v>241</v>
      </c>
      <c r="C147" s="8">
        <v>1382283.58369</v>
      </c>
      <c r="D147" s="8">
        <v>2003157.53776</v>
      </c>
      <c r="E147" s="8">
        <v>1957003.2936300002</v>
      </c>
      <c r="F147" s="9">
        <f>E147/E162</f>
        <v>2.7447523224280783E-2</v>
      </c>
      <c r="G147" s="9">
        <f t="shared" si="24"/>
        <v>0.97695925394783922</v>
      </c>
      <c r="H147" s="284">
        <v>2305527.9523499999</v>
      </c>
      <c r="I147" s="288">
        <f t="shared" si="25"/>
        <v>3.1749613220233043E-2</v>
      </c>
      <c r="J147" s="288">
        <f t="shared" si="26"/>
        <v>1.1509468970314343</v>
      </c>
      <c r="K147" s="284">
        <v>1483097.5631500001</v>
      </c>
      <c r="L147" s="288">
        <f>K147/K162</f>
        <v>2.7160724223565729E-2</v>
      </c>
      <c r="M147" s="289">
        <f t="shared" si="30"/>
        <v>0.64327893385039836</v>
      </c>
      <c r="N147" s="258">
        <f t="shared" si="27"/>
        <v>100813.97946000006</v>
      </c>
      <c r="O147" s="9">
        <f t="shared" si="29"/>
        <v>1.0729329210369971</v>
      </c>
      <c r="AMF147" s="28"/>
      <c r="AMG147" s="28"/>
      <c r="AMH147" s="28"/>
      <c r="AMI147" s="28"/>
      <c r="AMJ147" s="28"/>
    </row>
    <row r="148" spans="1:1024" outlineLevel="1" x14ac:dyDescent="0.25">
      <c r="A148" s="56" t="s">
        <v>242</v>
      </c>
      <c r="B148" s="57" t="s">
        <v>243</v>
      </c>
      <c r="C148" s="10">
        <v>8949.8415000000005</v>
      </c>
      <c r="D148" s="10">
        <v>13184.311310000001</v>
      </c>
      <c r="E148" s="10">
        <v>12833.31948</v>
      </c>
      <c r="F148" s="253">
        <f>E148/E162</f>
        <v>1.799909257273389E-4</v>
      </c>
      <c r="G148" s="253">
        <f t="shared" si="24"/>
        <v>0.9733780686948903</v>
      </c>
      <c r="H148" s="285">
        <v>13199.374330000001</v>
      </c>
      <c r="I148" s="290">
        <f t="shared" si="25"/>
        <v>1.8176965900561475E-4</v>
      </c>
      <c r="J148" s="291">
        <f t="shared" si="26"/>
        <v>1.0011424957774302</v>
      </c>
      <c r="K148" s="285">
        <v>9138.4997899999998</v>
      </c>
      <c r="L148" s="290">
        <f>K148/K162</f>
        <v>1.6735802065922457E-4</v>
      </c>
      <c r="M148" s="290">
        <f t="shared" si="30"/>
        <v>0.69234340670449035</v>
      </c>
      <c r="N148" s="262">
        <f t="shared" si="27"/>
        <v>188.6582899999994</v>
      </c>
      <c r="O148" s="11">
        <v>0</v>
      </c>
    </row>
    <row r="149" spans="1:1024" x14ac:dyDescent="0.25">
      <c r="A149" s="56" t="s">
        <v>244</v>
      </c>
      <c r="B149" s="57" t="s">
        <v>245</v>
      </c>
      <c r="C149" s="10">
        <v>426763.60248</v>
      </c>
      <c r="D149" s="10">
        <v>584120.97175000003</v>
      </c>
      <c r="E149" s="10">
        <v>571094.15734999999</v>
      </c>
      <c r="F149" s="253">
        <f>E149/E162</f>
        <v>8.0097566509659632E-3</v>
      </c>
      <c r="G149" s="253">
        <f t="shared" si="24"/>
        <v>0.97769843058198669</v>
      </c>
      <c r="H149" s="285">
        <v>574501.08044000005</v>
      </c>
      <c r="I149" s="290">
        <f t="shared" si="25"/>
        <v>7.9115011726420253E-3</v>
      </c>
      <c r="J149" s="291">
        <f t="shared" si="26"/>
        <v>0.98353099481913953</v>
      </c>
      <c r="K149" s="285">
        <v>281548.47470999998</v>
      </c>
      <c r="L149" s="290">
        <f>K149/K162</f>
        <v>5.156141219005198E-3</v>
      </c>
      <c r="M149" s="292">
        <f t="shared" si="30"/>
        <v>0.49007475233008624</v>
      </c>
      <c r="N149" s="260">
        <f t="shared" si="27"/>
        <v>-145215.12777000002</v>
      </c>
      <c r="O149" s="11">
        <f t="shared" ref="O149:O155" si="31">K149/C149</f>
        <v>0.65972935150484058</v>
      </c>
    </row>
    <row r="150" spans="1:1024" x14ac:dyDescent="0.25">
      <c r="A150" s="56" t="s">
        <v>246</v>
      </c>
      <c r="B150" s="57" t="s">
        <v>247</v>
      </c>
      <c r="C150" s="10">
        <v>901998.89016999991</v>
      </c>
      <c r="D150" s="10">
        <v>1337605.5836199999</v>
      </c>
      <c r="E150" s="10">
        <v>1306955.17178</v>
      </c>
      <c r="F150" s="253">
        <f>E150/E162</f>
        <v>1.8330414949882901E-2</v>
      </c>
      <c r="G150" s="253">
        <f t="shared" si="24"/>
        <v>0.97708561311694742</v>
      </c>
      <c r="H150" s="285">
        <v>1630959.2778399999</v>
      </c>
      <c r="I150" s="290">
        <f t="shared" si="25"/>
        <v>2.2460073059009947E-2</v>
      </c>
      <c r="J150" s="291">
        <f t="shared" si="26"/>
        <v>1.2193125520798804</v>
      </c>
      <c r="K150" s="285">
        <v>1128849.15102</v>
      </c>
      <c r="L150" s="290">
        <f>K150/K162</f>
        <v>2.0673191867256507E-2</v>
      </c>
      <c r="M150" s="292">
        <f t="shared" si="30"/>
        <v>0.69213815841865689</v>
      </c>
      <c r="N150" s="260">
        <f t="shared" si="27"/>
        <v>226850.26085000008</v>
      </c>
      <c r="O150" s="11">
        <f t="shared" si="31"/>
        <v>1.2514972726931466</v>
      </c>
    </row>
    <row r="151" spans="1:1024" ht="31.5" x14ac:dyDescent="0.25">
      <c r="A151" s="56" t="s">
        <v>248</v>
      </c>
      <c r="B151" s="57" t="s">
        <v>249</v>
      </c>
      <c r="C151" s="10">
        <v>44571.249539999997</v>
      </c>
      <c r="D151" s="10">
        <v>68246.67108</v>
      </c>
      <c r="E151" s="10">
        <v>66120.645019999996</v>
      </c>
      <c r="F151" s="253">
        <f>E151/E162</f>
        <v>9.2736069770457869E-4</v>
      </c>
      <c r="G151" s="253">
        <f t="shared" si="24"/>
        <v>0.96884791556341499</v>
      </c>
      <c r="H151" s="285">
        <v>86868.21974</v>
      </c>
      <c r="I151" s="290">
        <f t="shared" si="25"/>
        <v>1.1962693295754581E-3</v>
      </c>
      <c r="J151" s="291">
        <f t="shared" si="26"/>
        <v>1.2728565124908653</v>
      </c>
      <c r="K151" s="285">
        <v>63561.43763</v>
      </c>
      <c r="L151" s="290">
        <f>K151/K162</f>
        <v>1.1640331166448005E-3</v>
      </c>
      <c r="M151" s="292">
        <f t="shared" si="30"/>
        <v>0.73169955387875896</v>
      </c>
      <c r="N151" s="260">
        <f t="shared" si="27"/>
        <v>18990.188090000003</v>
      </c>
      <c r="O151" s="11">
        <f t="shared" si="31"/>
        <v>1.426063623658508</v>
      </c>
    </row>
    <row r="152" spans="1:1024" s="55" customFormat="1" x14ac:dyDescent="0.25">
      <c r="A152" s="53" t="s">
        <v>250</v>
      </c>
      <c r="B152" s="54" t="s">
        <v>251</v>
      </c>
      <c r="C152" s="8">
        <v>308292.99565</v>
      </c>
      <c r="D152" s="8">
        <v>481395.69701999996</v>
      </c>
      <c r="E152" s="8">
        <v>457358.25806000002</v>
      </c>
      <c r="F152" s="9">
        <f>E152/E162</f>
        <v>6.4145785808226892E-3</v>
      </c>
      <c r="G152" s="9">
        <f t="shared" si="24"/>
        <v>0.95006719189888955</v>
      </c>
      <c r="H152" s="284">
        <v>516821.27861000004</v>
      </c>
      <c r="I152" s="288">
        <f t="shared" si="25"/>
        <v>7.1171879235419422E-3</v>
      </c>
      <c r="J152" s="288">
        <f t="shared" si="26"/>
        <v>1.0735893191594694</v>
      </c>
      <c r="K152" s="284">
        <v>340701.56273000001</v>
      </c>
      <c r="L152" s="288">
        <f>K152/K162</f>
        <v>6.2394419745341418E-3</v>
      </c>
      <c r="M152" s="289">
        <f t="shared" si="30"/>
        <v>0.65922510707438919</v>
      </c>
      <c r="N152" s="258">
        <f t="shared" si="27"/>
        <v>32408.567080000008</v>
      </c>
      <c r="O152" s="9">
        <f t="shared" si="31"/>
        <v>1.1051226188634948</v>
      </c>
      <c r="AMF152" s="28"/>
      <c r="AMG152" s="28"/>
      <c r="AMH152" s="28"/>
      <c r="AMI152" s="28"/>
      <c r="AMJ152" s="28"/>
    </row>
    <row r="153" spans="1:1024" x14ac:dyDescent="0.25">
      <c r="A153" s="56" t="s">
        <v>252</v>
      </c>
      <c r="B153" s="57" t="s">
        <v>253</v>
      </c>
      <c r="C153" s="10">
        <v>84828.631970000002</v>
      </c>
      <c r="D153" s="10">
        <v>136075.38200000001</v>
      </c>
      <c r="E153" s="10">
        <v>131726.7078</v>
      </c>
      <c r="F153" s="253">
        <f>E153/E162</f>
        <v>1.8475042343398963E-3</v>
      </c>
      <c r="G153" s="253">
        <f t="shared" si="24"/>
        <v>0.9680421679800979</v>
      </c>
      <c r="H153" s="285">
        <v>152800.34</v>
      </c>
      <c r="I153" s="290">
        <f t="shared" si="25"/>
        <v>2.1042259279377522E-3</v>
      </c>
      <c r="J153" s="291">
        <f t="shared" si="26"/>
        <v>1.1229095061441752</v>
      </c>
      <c r="K153" s="285">
        <v>91478.950260000012</v>
      </c>
      <c r="L153" s="290">
        <f>K153/K162</f>
        <v>1.6753008042140864E-3</v>
      </c>
      <c r="M153" s="292">
        <f t="shared" si="30"/>
        <v>0.59868289730245372</v>
      </c>
      <c r="N153" s="260">
        <f t="shared" si="27"/>
        <v>6650.3182900000102</v>
      </c>
      <c r="O153" s="11">
        <f t="shared" si="31"/>
        <v>1.0783970946549264</v>
      </c>
    </row>
    <row r="154" spans="1:1024" ht="27" customHeight="1" x14ac:dyDescent="0.25">
      <c r="A154" s="56" t="s">
        <v>254</v>
      </c>
      <c r="B154" s="57" t="s">
        <v>255</v>
      </c>
      <c r="C154" s="10">
        <v>209130.42679</v>
      </c>
      <c r="D154" s="10">
        <v>318986.32001999998</v>
      </c>
      <c r="E154" s="10">
        <v>302471.42713999999</v>
      </c>
      <c r="F154" s="253">
        <f>E154/E162</f>
        <v>4.2422470867216301E-3</v>
      </c>
      <c r="G154" s="253">
        <f t="shared" si="24"/>
        <v>0.94822695569212956</v>
      </c>
      <c r="H154" s="285">
        <v>336376.61861</v>
      </c>
      <c r="I154" s="290">
        <f t="shared" si="25"/>
        <v>4.6322698132163229E-3</v>
      </c>
      <c r="J154" s="291">
        <f t="shared" si="26"/>
        <v>1.0545173805224928</v>
      </c>
      <c r="K154" s="285">
        <v>233227.8285</v>
      </c>
      <c r="L154" s="290">
        <f>K154/K162</f>
        <v>4.2712205107364879E-3</v>
      </c>
      <c r="M154" s="292">
        <f t="shared" si="30"/>
        <v>0.69335327010468517</v>
      </c>
      <c r="N154" s="260">
        <f t="shared" si="27"/>
        <v>24097.401710000006</v>
      </c>
      <c r="O154" s="11">
        <f t="shared" si="31"/>
        <v>1.1152266653871348</v>
      </c>
    </row>
    <row r="155" spans="1:1024" ht="31.5" x14ac:dyDescent="0.25">
      <c r="A155" s="56" t="s">
        <v>256</v>
      </c>
      <c r="B155" s="57" t="s">
        <v>257</v>
      </c>
      <c r="C155" s="10">
        <v>14333.936890000001</v>
      </c>
      <c r="D155" s="10">
        <v>26333.994999999999</v>
      </c>
      <c r="E155" s="10">
        <v>23160.12312</v>
      </c>
      <c r="F155" s="253">
        <f>E155/E162</f>
        <v>3.2482725976116237E-4</v>
      </c>
      <c r="G155" s="253">
        <f t="shared" si="24"/>
        <v>0.87947624809680414</v>
      </c>
      <c r="H155" s="285">
        <v>27644.32</v>
      </c>
      <c r="I155" s="290">
        <f t="shared" si="25"/>
        <v>3.8069218238786747E-4</v>
      </c>
      <c r="J155" s="291">
        <f t="shared" si="26"/>
        <v>1.049757926968544</v>
      </c>
      <c r="K155" s="285">
        <v>15994.78397</v>
      </c>
      <c r="L155" s="290">
        <f>K155/K162</f>
        <v>2.9292065958356762E-4</v>
      </c>
      <c r="M155" s="292">
        <f t="shared" si="30"/>
        <v>0.57859205688546511</v>
      </c>
      <c r="N155" s="260">
        <f t="shared" si="27"/>
        <v>1660.8470799999996</v>
      </c>
      <c r="O155" s="11">
        <f t="shared" si="31"/>
        <v>1.1158681730459328</v>
      </c>
    </row>
    <row r="156" spans="1:1024" s="55" customFormat="1" ht="31.5" x14ac:dyDescent="0.25">
      <c r="A156" s="53" t="s">
        <v>258</v>
      </c>
      <c r="B156" s="54" t="s">
        <v>259</v>
      </c>
      <c r="C156" s="251">
        <v>73548.111300000004</v>
      </c>
      <c r="D156" s="251">
        <v>138895.73497999998</v>
      </c>
      <c r="E156" s="251">
        <v>138895.73497999998</v>
      </c>
      <c r="F156" s="9">
        <f>E156/E162</f>
        <v>1.9480518627772311E-3</v>
      </c>
      <c r="G156" s="9">
        <f t="shared" si="24"/>
        <v>1</v>
      </c>
      <c r="H156" s="284">
        <v>214513.85977000001</v>
      </c>
      <c r="I156" s="288">
        <f t="shared" si="25"/>
        <v>2.9540878353414468E-3</v>
      </c>
      <c r="J156" s="288">
        <f t="shared" si="26"/>
        <v>1.5444236628352088</v>
      </c>
      <c r="K156" s="284">
        <v>70843.357019999996</v>
      </c>
      <c r="L156" s="288">
        <f>K156/K162</f>
        <v>1.2973906308665552E-3</v>
      </c>
      <c r="M156" s="289">
        <f t="shared" si="30"/>
        <v>0.33025072177600862</v>
      </c>
      <c r="N156" s="258">
        <f t="shared" si="27"/>
        <v>-2704.7542800000083</v>
      </c>
      <c r="O156" s="9" t="s">
        <v>325</v>
      </c>
      <c r="AMF156" s="28"/>
      <c r="AMG156" s="28"/>
      <c r="AMH156" s="28"/>
      <c r="AMI156" s="28"/>
      <c r="AMJ156" s="28"/>
    </row>
    <row r="157" spans="1:1024" ht="60" customHeight="1" x14ac:dyDescent="0.25">
      <c r="A157" s="56" t="s">
        <v>260</v>
      </c>
      <c r="B157" s="57" t="s">
        <v>261</v>
      </c>
      <c r="C157" s="10">
        <v>73548.111300000004</v>
      </c>
      <c r="D157" s="10">
        <v>138895.73497999998</v>
      </c>
      <c r="E157" s="10">
        <v>138895.73497999998</v>
      </c>
      <c r="F157" s="253">
        <f>E157/E162</f>
        <v>1.9480518627772311E-3</v>
      </c>
      <c r="G157" s="253">
        <f t="shared" si="24"/>
        <v>1</v>
      </c>
      <c r="H157" s="285">
        <v>214513.85977000001</v>
      </c>
      <c r="I157" s="290">
        <f t="shared" si="25"/>
        <v>2.9540878353414468E-3</v>
      </c>
      <c r="J157" s="291">
        <f t="shared" si="26"/>
        <v>1.5444236628352088</v>
      </c>
      <c r="K157" s="285">
        <v>70843.357019999996</v>
      </c>
      <c r="L157" s="290">
        <f>K157/K162</f>
        <v>1.2973906308665552E-3</v>
      </c>
      <c r="M157" s="292">
        <f t="shared" si="30"/>
        <v>0.33025072177600862</v>
      </c>
      <c r="N157" s="260">
        <f t="shared" si="27"/>
        <v>-2704.7542800000083</v>
      </c>
      <c r="O157" s="11" t="s">
        <v>325</v>
      </c>
    </row>
    <row r="158" spans="1:1024" s="55" customFormat="1" ht="66" customHeight="1" x14ac:dyDescent="0.25">
      <c r="A158" s="53" t="s">
        <v>262</v>
      </c>
      <c r="B158" s="54" t="s">
        <v>263</v>
      </c>
      <c r="C158" s="251">
        <v>0</v>
      </c>
      <c r="D158" s="251">
        <v>0</v>
      </c>
      <c r="E158" s="251">
        <v>0</v>
      </c>
      <c r="F158" s="9">
        <f>E158/E162</f>
        <v>0</v>
      </c>
      <c r="G158" s="9" t="e">
        <f t="shared" si="24"/>
        <v>#DIV/0!</v>
      </c>
      <c r="H158" s="284">
        <v>50</v>
      </c>
      <c r="I158" s="288">
        <f t="shared" si="25"/>
        <v>6.8855407256873647E-7</v>
      </c>
      <c r="J158" s="288" t="e">
        <f t="shared" si="26"/>
        <v>#DIV/0!</v>
      </c>
      <c r="K158" s="284">
        <v>0</v>
      </c>
      <c r="L158" s="288">
        <f>K158/K162</f>
        <v>0</v>
      </c>
      <c r="M158" s="289">
        <f t="shared" si="30"/>
        <v>0</v>
      </c>
      <c r="N158" s="258">
        <f t="shared" si="27"/>
        <v>0</v>
      </c>
      <c r="O158" s="9" t="e">
        <f>K158/C158</f>
        <v>#DIV/0!</v>
      </c>
      <c r="AMF158" s="28"/>
      <c r="AMG158" s="28"/>
      <c r="AMH158" s="28"/>
      <c r="AMI158" s="28"/>
      <c r="AMJ158" s="28"/>
    </row>
    <row r="159" spans="1:1024" ht="46.5" customHeight="1" x14ac:dyDescent="0.25">
      <c r="A159" s="56" t="s">
        <v>264</v>
      </c>
      <c r="B159" s="57" t="s">
        <v>265</v>
      </c>
      <c r="C159" s="10">
        <v>0</v>
      </c>
      <c r="D159" s="10">
        <v>0</v>
      </c>
      <c r="E159" s="10">
        <v>0</v>
      </c>
      <c r="F159" s="253">
        <f>E159/E162</f>
        <v>0</v>
      </c>
      <c r="G159" s="253" t="e">
        <f t="shared" si="24"/>
        <v>#DIV/0!</v>
      </c>
      <c r="H159" s="285">
        <v>0</v>
      </c>
      <c r="I159" s="290">
        <f t="shared" si="25"/>
        <v>0</v>
      </c>
      <c r="J159" s="291" t="e">
        <f t="shared" si="26"/>
        <v>#DIV/0!</v>
      </c>
      <c r="K159" s="285">
        <v>0</v>
      </c>
      <c r="L159" s="290">
        <f>K159/K162</f>
        <v>0</v>
      </c>
      <c r="M159" s="292" t="str">
        <f t="shared" si="30"/>
        <v/>
      </c>
      <c r="N159" s="260">
        <f t="shared" si="27"/>
        <v>0</v>
      </c>
      <c r="O159" s="11" t="e">
        <f>K159/C159</f>
        <v>#DIV/0!</v>
      </c>
    </row>
    <row r="160" spans="1:1024" outlineLevel="1" x14ac:dyDescent="0.25">
      <c r="A160" s="56" t="s">
        <v>266</v>
      </c>
      <c r="B160" s="57" t="s">
        <v>267</v>
      </c>
      <c r="C160" s="10">
        <v>0</v>
      </c>
      <c r="D160" s="10">
        <v>0</v>
      </c>
      <c r="E160" s="10">
        <v>0</v>
      </c>
      <c r="F160" s="253">
        <f>E160/E162</f>
        <v>0</v>
      </c>
      <c r="G160" s="253" t="e">
        <f t="shared" si="24"/>
        <v>#DIV/0!</v>
      </c>
      <c r="H160" s="285">
        <v>0</v>
      </c>
      <c r="I160" s="290">
        <f t="shared" si="25"/>
        <v>0</v>
      </c>
      <c r="J160" s="291" t="e">
        <f t="shared" si="26"/>
        <v>#DIV/0!</v>
      </c>
      <c r="K160" s="285">
        <v>0</v>
      </c>
      <c r="L160" s="290">
        <f>K160/K162</f>
        <v>0</v>
      </c>
      <c r="M160" s="292" t="str">
        <f t="shared" si="30"/>
        <v/>
      </c>
      <c r="N160" s="260">
        <f t="shared" si="27"/>
        <v>0</v>
      </c>
      <c r="O160" s="11">
        <v>0</v>
      </c>
    </row>
    <row r="161" spans="1:1024" ht="31.5" x14ac:dyDescent="0.25">
      <c r="A161" s="56" t="s">
        <v>268</v>
      </c>
      <c r="B161" s="57" t="s">
        <v>269</v>
      </c>
      <c r="C161" s="10">
        <v>0</v>
      </c>
      <c r="D161" s="10">
        <v>0</v>
      </c>
      <c r="E161" s="10">
        <v>0</v>
      </c>
      <c r="F161" s="253">
        <f>E161/E162</f>
        <v>0</v>
      </c>
      <c r="G161" s="253" t="e">
        <f t="shared" si="24"/>
        <v>#DIV/0!</v>
      </c>
      <c r="H161" s="285">
        <v>50</v>
      </c>
      <c r="I161" s="290">
        <f t="shared" si="25"/>
        <v>6.8855407256873647E-7</v>
      </c>
      <c r="J161" s="291" t="e">
        <f t="shared" si="26"/>
        <v>#DIV/0!</v>
      </c>
      <c r="K161" s="285">
        <v>0</v>
      </c>
      <c r="L161" s="290">
        <f>K161/K162</f>
        <v>0</v>
      </c>
      <c r="M161" s="292">
        <f t="shared" si="30"/>
        <v>0</v>
      </c>
      <c r="N161" s="260">
        <f t="shared" si="27"/>
        <v>0</v>
      </c>
      <c r="O161" s="11">
        <v>0</v>
      </c>
    </row>
    <row r="162" spans="1:1024" s="55" customFormat="1" x14ac:dyDescent="0.25">
      <c r="A162" s="60" t="s">
        <v>270</v>
      </c>
      <c r="B162" s="61" t="s">
        <v>271</v>
      </c>
      <c r="C162" s="13">
        <v>49189057.150120005</v>
      </c>
      <c r="D162" s="13">
        <v>72615938.227579996</v>
      </c>
      <c r="E162" s="13">
        <v>71299813.744169995</v>
      </c>
      <c r="F162" s="254"/>
      <c r="G162" s="254"/>
      <c r="H162" s="287">
        <v>79481543.181140006</v>
      </c>
      <c r="I162" s="294">
        <f t="shared" si="25"/>
        <v>1.0945468050284366</v>
      </c>
      <c r="J162" s="295">
        <f t="shared" si="26"/>
        <v>1.0945468050284366</v>
      </c>
      <c r="K162" s="287">
        <v>54604492.53644</v>
      </c>
      <c r="L162" s="295">
        <f>L84+L96+L98+L101+L111+L120+L130+L134+L141+L147+L152+L156+L158+L116</f>
        <v>1</v>
      </c>
      <c r="M162" s="296">
        <f t="shared" si="30"/>
        <v>0.68700845946077427</v>
      </c>
      <c r="N162" s="13">
        <f t="shared" si="27"/>
        <v>5415435.3863199949</v>
      </c>
      <c r="O162" s="254">
        <f>K162/C162</f>
        <v>1.1100943116228603</v>
      </c>
      <c r="R162" s="62"/>
      <c r="AMF162" s="28"/>
      <c r="AMG162" s="28"/>
      <c r="AMH162" s="28"/>
      <c r="AMI162" s="28"/>
      <c r="AMJ162" s="28"/>
    </row>
    <row r="163" spans="1:1024" s="55" customFormat="1" ht="56.25" customHeight="1" x14ac:dyDescent="0.25">
      <c r="A163" s="60" t="s">
        <v>272</v>
      </c>
      <c r="B163" s="297" t="s">
        <v>273</v>
      </c>
      <c r="C163" s="287">
        <v>1969422.6355300001</v>
      </c>
      <c r="D163" s="287">
        <v>-3920929.0632399996</v>
      </c>
      <c r="E163" s="287">
        <v>-745438.71089999995</v>
      </c>
      <c r="F163" s="298"/>
      <c r="G163" s="298"/>
      <c r="H163" s="287">
        <v>-4213816.48893</v>
      </c>
      <c r="I163" s="287"/>
      <c r="J163" s="287"/>
      <c r="K163" s="287">
        <v>464520.14152</v>
      </c>
      <c r="L163" s="271"/>
      <c r="M163" s="275"/>
      <c r="N163" s="265"/>
      <c r="O163" s="254"/>
      <c r="P163" s="55">
        <v>1000</v>
      </c>
      <c r="R163" s="62"/>
      <c r="AMF163" s="28"/>
      <c r="AMG163" s="28"/>
      <c r="AMH163" s="28"/>
      <c r="AMI163" s="28"/>
      <c r="AMJ163" s="28"/>
    </row>
    <row r="164" spans="1:1024" x14ac:dyDescent="0.25">
      <c r="A164" s="15"/>
      <c r="B164" s="14"/>
      <c r="C164" s="80"/>
      <c r="D164" s="79"/>
      <c r="E164" s="113"/>
      <c r="F164" s="16"/>
      <c r="G164" s="16"/>
      <c r="H164" s="79"/>
      <c r="I164" s="245"/>
      <c r="J164" s="245"/>
      <c r="K164" s="117"/>
      <c r="L164" s="80"/>
      <c r="M164" s="245"/>
      <c r="N164" s="63"/>
      <c r="O164" s="3"/>
    </row>
    <row r="165" spans="1:1024" s="67" customFormat="1" ht="21.75" customHeight="1" outlineLevel="1" x14ac:dyDescent="0.25">
      <c r="A165" s="64" t="s">
        <v>274</v>
      </c>
      <c r="B165" s="17"/>
      <c r="C165" s="81"/>
      <c r="D165" s="81"/>
      <c r="E165" s="114"/>
      <c r="F165" s="17"/>
      <c r="G165" s="17"/>
      <c r="H165" s="81"/>
      <c r="I165" s="81"/>
      <c r="J165" s="81"/>
      <c r="K165" s="118"/>
      <c r="L165" s="118"/>
      <c r="M165" s="247"/>
      <c r="N165" s="66"/>
      <c r="O165" s="65"/>
      <c r="AMF165" s="28"/>
      <c r="AMG165" s="28"/>
      <c r="AMH165" s="28"/>
      <c r="AMI165" s="28"/>
      <c r="AMJ165" s="28"/>
    </row>
    <row r="166" spans="1:1024" s="67" customFormat="1" ht="39.75" customHeight="1" outlineLevel="1" x14ac:dyDescent="0.25">
      <c r="A166" s="68" t="s">
        <v>275</v>
      </c>
      <c r="B166" s="69" t="s">
        <v>276</v>
      </c>
      <c r="C166" s="149">
        <v>-1969422.6355300001</v>
      </c>
      <c r="D166" s="154">
        <v>3920929.0632399996</v>
      </c>
      <c r="E166" s="155">
        <v>745438.71089999995</v>
      </c>
      <c r="F166" s="93"/>
      <c r="G166" s="93"/>
      <c r="H166" s="149">
        <v>4213816.48893</v>
      </c>
      <c r="I166" s="94"/>
      <c r="J166" s="94"/>
      <c r="K166" s="149">
        <v>-464520.14151999447</v>
      </c>
      <c r="L166" s="82"/>
      <c r="M166" s="95"/>
      <c r="N166" s="96"/>
      <c r="O166" s="95"/>
      <c r="P166" s="18"/>
      <c r="AMF166" s="28"/>
      <c r="AMG166" s="28"/>
      <c r="AMH166" s="28"/>
      <c r="AMI166" s="28"/>
      <c r="AMJ166" s="28"/>
    </row>
    <row r="167" spans="1:1024" ht="47.25" x14ac:dyDescent="0.25">
      <c r="A167" s="68" t="s">
        <v>277</v>
      </c>
      <c r="B167" s="69" t="s">
        <v>278</v>
      </c>
      <c r="C167" s="148">
        <v>-491783.06400999997</v>
      </c>
      <c r="D167" s="154">
        <v>-180132.74094999998</v>
      </c>
      <c r="E167" s="155">
        <v>-2504496.17062</v>
      </c>
      <c r="F167" s="93"/>
      <c r="G167" s="93"/>
      <c r="H167" s="149">
        <v>1826113.2628599999</v>
      </c>
      <c r="I167" s="94"/>
      <c r="J167" s="94"/>
      <c r="K167" s="149">
        <v>2674770.06678</v>
      </c>
      <c r="L167" s="82"/>
      <c r="M167" s="94"/>
      <c r="N167" s="98"/>
      <c r="O167" s="187"/>
    </row>
    <row r="168" spans="1:1024" ht="47.25" x14ac:dyDescent="0.25">
      <c r="A168" s="68" t="s">
        <v>279</v>
      </c>
      <c r="B168" s="69" t="s">
        <v>280</v>
      </c>
      <c r="C168" s="150">
        <v>-412560</v>
      </c>
      <c r="D168" s="156">
        <v>0</v>
      </c>
      <c r="E168" s="155">
        <v>131000</v>
      </c>
      <c r="F168" s="93"/>
      <c r="G168" s="93"/>
      <c r="H168" s="150">
        <v>544964.19999999995</v>
      </c>
      <c r="I168" s="94"/>
      <c r="J168" s="94"/>
      <c r="K168" s="165">
        <v>-678416</v>
      </c>
      <c r="L168" s="82"/>
      <c r="M168" s="94"/>
      <c r="N168" s="98"/>
      <c r="O168" s="97"/>
    </row>
    <row r="169" spans="1:1024" ht="57" customHeight="1" x14ac:dyDescent="0.25">
      <c r="A169" s="70" t="s">
        <v>281</v>
      </c>
      <c r="B169" s="71" t="s">
        <v>282</v>
      </c>
      <c r="C169" s="151">
        <v>318000</v>
      </c>
      <c r="D169" s="157">
        <v>1214000</v>
      </c>
      <c r="E169" s="158">
        <v>1214000</v>
      </c>
      <c r="F169" s="100"/>
      <c r="G169" s="100"/>
      <c r="H169" s="163">
        <v>1394964.2</v>
      </c>
      <c r="I169" s="100"/>
      <c r="J169" s="100"/>
      <c r="K169" s="163">
        <v>473500</v>
      </c>
      <c r="L169" s="83"/>
      <c r="M169" s="100"/>
      <c r="N169" s="99"/>
      <c r="O169" s="101"/>
    </row>
    <row r="170" spans="1:1024" ht="67.5" customHeight="1" x14ac:dyDescent="0.25">
      <c r="A170" s="70" t="s">
        <v>283</v>
      </c>
      <c r="B170" s="71" t="s">
        <v>284</v>
      </c>
      <c r="C170" s="151">
        <v>-730560</v>
      </c>
      <c r="D170" s="157">
        <v>-1214000</v>
      </c>
      <c r="E170" s="158">
        <v>-1083000</v>
      </c>
      <c r="F170" s="100"/>
      <c r="G170" s="100"/>
      <c r="H170" s="163">
        <v>-850000</v>
      </c>
      <c r="I170" s="100"/>
      <c r="J170" s="100"/>
      <c r="K170" s="163">
        <v>-1151916</v>
      </c>
      <c r="L170" s="83"/>
      <c r="M170" s="100"/>
      <c r="N170" s="99"/>
      <c r="O170" s="100"/>
    </row>
    <row r="171" spans="1:1024" ht="47.25" x14ac:dyDescent="0.25">
      <c r="A171" s="72" t="s">
        <v>285</v>
      </c>
      <c r="B171" s="73" t="s">
        <v>286</v>
      </c>
      <c r="C171" s="152">
        <v>563026.09</v>
      </c>
      <c r="D171" s="159">
        <v>-180132.74094999998</v>
      </c>
      <c r="E171" s="160">
        <v>-180132.74094999998</v>
      </c>
      <c r="F171" s="102"/>
      <c r="G171" s="102"/>
      <c r="H171" s="152">
        <v>1209709.0628599999</v>
      </c>
      <c r="I171" s="103"/>
      <c r="J171" s="103"/>
      <c r="K171" s="166">
        <v>1824141.25</v>
      </c>
      <c r="L171" s="84"/>
      <c r="M171" s="104"/>
      <c r="N171" s="105"/>
      <c r="O171" s="104"/>
    </row>
    <row r="172" spans="1:1024" ht="88.5" customHeight="1" x14ac:dyDescent="0.25">
      <c r="A172" s="70" t="s">
        <v>287</v>
      </c>
      <c r="B172" s="71" t="s">
        <v>288</v>
      </c>
      <c r="C172" s="151">
        <v>592560</v>
      </c>
      <c r="D172" s="157">
        <v>592560</v>
      </c>
      <c r="E172" s="158">
        <v>592560</v>
      </c>
      <c r="F172" s="100"/>
      <c r="G172" s="100"/>
      <c r="H172" s="163">
        <v>7548447.5</v>
      </c>
      <c r="I172" s="100"/>
      <c r="J172" s="100"/>
      <c r="K172" s="163">
        <v>1824141.25</v>
      </c>
      <c r="L172" s="83"/>
      <c r="M172" s="100"/>
      <c r="N172" s="99"/>
      <c r="O172" s="100"/>
    </row>
    <row r="173" spans="1:1024" ht="80.25" customHeight="1" x14ac:dyDescent="0.25">
      <c r="A173" s="70" t="s">
        <v>289</v>
      </c>
      <c r="B173" s="71" t="s">
        <v>290</v>
      </c>
      <c r="C173" s="151">
        <v>-29533.91</v>
      </c>
      <c r="D173" s="157">
        <v>-772692.74095000001</v>
      </c>
      <c r="E173" s="158">
        <v>-772692.74095000001</v>
      </c>
      <c r="F173" s="100"/>
      <c r="G173" s="100"/>
      <c r="H173" s="163">
        <v>-6338738.4371400001</v>
      </c>
      <c r="I173" s="100"/>
      <c r="J173" s="100"/>
      <c r="K173" s="163">
        <v>0</v>
      </c>
      <c r="L173" s="83"/>
      <c r="M173" s="100"/>
      <c r="N173" s="99"/>
      <c r="O173" s="100"/>
    </row>
    <row r="174" spans="1:1024" ht="48.75" customHeight="1" x14ac:dyDescent="0.25">
      <c r="A174" s="72" t="s">
        <v>291</v>
      </c>
      <c r="B174" s="73" t="s">
        <v>292</v>
      </c>
      <c r="C174" s="153">
        <v>-642249.15401000006</v>
      </c>
      <c r="D174" s="161">
        <v>0</v>
      </c>
      <c r="E174" s="160">
        <v>-2455363.42967</v>
      </c>
      <c r="F174" s="102"/>
      <c r="G174" s="102"/>
      <c r="H174" s="153">
        <v>71440</v>
      </c>
      <c r="I174" s="103"/>
      <c r="J174" s="103"/>
      <c r="K174" s="166">
        <v>1529044.81678</v>
      </c>
      <c r="L174" s="84"/>
      <c r="M174" s="103"/>
      <c r="N174" s="106"/>
      <c r="O174" s="104"/>
    </row>
    <row r="175" spans="1:1024" ht="66.75" customHeight="1" x14ac:dyDescent="0.25">
      <c r="A175" s="70" t="s">
        <v>293</v>
      </c>
      <c r="B175" s="71" t="s">
        <v>294</v>
      </c>
      <c r="C175" s="151">
        <v>0</v>
      </c>
      <c r="D175" s="157">
        <v>0</v>
      </c>
      <c r="E175" s="158">
        <v>0</v>
      </c>
      <c r="F175" s="100"/>
      <c r="G175" s="100"/>
      <c r="H175" s="163">
        <v>71440</v>
      </c>
      <c r="I175" s="100"/>
      <c r="J175" s="100"/>
      <c r="K175" s="167">
        <v>0</v>
      </c>
      <c r="L175" s="83"/>
      <c r="M175" s="100"/>
      <c r="N175" s="99"/>
      <c r="O175" s="100"/>
    </row>
    <row r="176" spans="1:1024" ht="52.5" customHeight="1" x14ac:dyDescent="0.25">
      <c r="A176" s="70" t="s">
        <v>295</v>
      </c>
      <c r="B176" s="71" t="s">
        <v>296</v>
      </c>
      <c r="C176" s="151">
        <v>0</v>
      </c>
      <c r="D176" s="157">
        <v>0</v>
      </c>
      <c r="E176" s="158">
        <v>0</v>
      </c>
      <c r="F176" s="100"/>
      <c r="G176" s="100"/>
      <c r="H176" s="163">
        <v>0</v>
      </c>
      <c r="I176" s="100"/>
      <c r="J176" s="100"/>
      <c r="K176" s="167">
        <v>0</v>
      </c>
      <c r="L176" s="83"/>
      <c r="M176" s="100"/>
      <c r="N176" s="99"/>
      <c r="O176" s="100"/>
    </row>
    <row r="177" spans="1:15" ht="50.25" customHeight="1" x14ac:dyDescent="0.25">
      <c r="A177" s="70" t="s">
        <v>297</v>
      </c>
      <c r="B177" s="71" t="s">
        <v>298</v>
      </c>
      <c r="C177" s="151">
        <v>0</v>
      </c>
      <c r="D177" s="157">
        <v>0</v>
      </c>
      <c r="E177" s="158">
        <v>0</v>
      </c>
      <c r="F177" s="100"/>
      <c r="G177" s="100"/>
      <c r="H177" s="163">
        <v>0</v>
      </c>
      <c r="I177" s="100"/>
      <c r="J177" s="100"/>
      <c r="K177" s="167">
        <v>0</v>
      </c>
      <c r="L177" s="83"/>
      <c r="M177" s="100"/>
      <c r="N177" s="99"/>
      <c r="O177" s="100"/>
    </row>
    <row r="178" spans="1:15" ht="49.5" customHeight="1" x14ac:dyDescent="0.25">
      <c r="A178" s="74" t="s">
        <v>299</v>
      </c>
      <c r="B178" s="71" t="s">
        <v>300</v>
      </c>
      <c r="C178" s="151">
        <v>-642249.15</v>
      </c>
      <c r="D178" s="157">
        <v>0</v>
      </c>
      <c r="E178" s="158">
        <v>-2455363.42967</v>
      </c>
      <c r="F178" s="100"/>
      <c r="G178" s="100"/>
      <c r="H178" s="163">
        <v>0</v>
      </c>
      <c r="I178" s="100"/>
      <c r="J178" s="100"/>
      <c r="K178" s="168">
        <v>1529044.81678</v>
      </c>
      <c r="L178" s="83"/>
      <c r="M178" s="100"/>
      <c r="N178" s="185"/>
      <c r="O178" s="185"/>
    </row>
    <row r="179" spans="1:15" ht="47.25" x14ac:dyDescent="0.25">
      <c r="A179" s="72" t="s">
        <v>301</v>
      </c>
      <c r="B179" s="73" t="s">
        <v>302</v>
      </c>
      <c r="C179" s="153">
        <v>-1477639.57152</v>
      </c>
      <c r="D179" s="161">
        <v>4101061.8041900001</v>
      </c>
      <c r="E179" s="162">
        <v>3249934.8815199998</v>
      </c>
      <c r="F179" s="103"/>
      <c r="G179" s="103"/>
      <c r="H179" s="164">
        <v>2387703.2260699999</v>
      </c>
      <c r="I179" s="103"/>
      <c r="J179" s="103"/>
      <c r="K179" s="164">
        <v>-3139290.2082999945</v>
      </c>
      <c r="L179" s="84"/>
      <c r="M179" s="103"/>
      <c r="N179" s="108"/>
      <c r="O179" s="186"/>
    </row>
    <row r="180" spans="1:15" ht="31.5" outlineLevel="1" x14ac:dyDescent="0.25">
      <c r="A180" s="70" t="s">
        <v>303</v>
      </c>
      <c r="B180" s="71" t="s">
        <v>304</v>
      </c>
      <c r="C180" s="151">
        <v>-84326392.074880004</v>
      </c>
      <c r="D180" s="157">
        <v>-70091509.955870003</v>
      </c>
      <c r="E180" s="158">
        <v>-119287792.72612</v>
      </c>
      <c r="F180" s="100"/>
      <c r="G180" s="100"/>
      <c r="H180" s="163">
        <v>-77249605.187110007</v>
      </c>
      <c r="I180" s="100"/>
      <c r="J180" s="100"/>
      <c r="K180" s="163">
        <v>-102271643.04673</v>
      </c>
      <c r="L180" s="83"/>
      <c r="M180" s="100"/>
      <c r="N180" s="185"/>
      <c r="O180" s="185"/>
    </row>
    <row r="181" spans="1:15" ht="31.5" outlineLevel="1" x14ac:dyDescent="0.25">
      <c r="A181" s="70" t="s">
        <v>305</v>
      </c>
      <c r="B181" s="71" t="s">
        <v>306</v>
      </c>
      <c r="C181" s="151">
        <v>82848752.503360003</v>
      </c>
      <c r="D181" s="157">
        <v>74602630.968529999</v>
      </c>
      <c r="E181" s="158">
        <v>122537727.60764</v>
      </c>
      <c r="F181" s="100"/>
      <c r="G181" s="100"/>
      <c r="H181" s="163">
        <v>86669131.618279994</v>
      </c>
      <c r="I181" s="100"/>
      <c r="J181" s="100"/>
      <c r="K181" s="163">
        <v>99132352.838430002</v>
      </c>
      <c r="L181" s="83"/>
      <c r="M181" s="100"/>
      <c r="N181" s="185"/>
      <c r="O181" s="185"/>
    </row>
    <row r="182" spans="1:15" x14ac:dyDescent="0.25">
      <c r="D182" s="85"/>
      <c r="H182" s="85"/>
      <c r="N182" s="75"/>
      <c r="O182" s="75"/>
    </row>
    <row r="183" spans="1:15" x14ac:dyDescent="0.25">
      <c r="D183" s="86"/>
      <c r="H183" s="86"/>
      <c r="O183" s="3"/>
    </row>
    <row r="184" spans="1:15" x14ac:dyDescent="0.25">
      <c r="D184" s="86"/>
      <c r="H184" s="86"/>
      <c r="O184" s="3"/>
    </row>
    <row r="186" spans="1:15" x14ac:dyDescent="0.25">
      <c r="I186" s="18"/>
    </row>
  </sheetData>
  <protectedRanges>
    <protectedRange sqref="K55:K61" name="Диапазон1_3"/>
    <protectedRange sqref="K71" name="Диапазон1_5"/>
    <protectedRange sqref="K72:K73" name="Диапазон1_6"/>
    <protectedRange sqref="E36" name="Диапазон1"/>
    <protectedRange sqref="E40" name="Диапазон1_1"/>
  </protectedRanges>
  <autoFilter ref="A10:AMJ79" xr:uid="{00000000-0001-0000-0100-000000000000}"/>
  <customSheetViews>
    <customSheetView guid="{B9D1FEBD-2414-4CDA-BC06-F216F77FD37D}" scale="80" showPageBreaks="1" showGridLines="0" printArea="1" showAutoFilter="1" hiddenColumns="1">
      <selection activeCell="M79" sqref="K7:M79"/>
      <pageMargins left="0" right="0" top="0" bottom="0" header="0.511811023622047" footer="0.511811023622047"/>
      <printOptions horizontalCentered="1"/>
      <pageSetup paperSize="9" scale="55" orientation="portrait" horizontalDpi="300" verticalDpi="300" r:id="rId1"/>
      <autoFilter ref="A10:AMJ79" xr:uid="{00000000-0001-0000-0100-000000000000}"/>
    </customSheetView>
    <customSheetView guid="{71A700C5-826E-4B69-BDA2-2BAD0A3B7AFE}" scale="80" showPageBreaks="1" showGridLines="0" printArea="1" showAutoFilter="1" topLeftCell="A169">
      <selection activeCell="H12" sqref="H12"/>
      <pageMargins left="0" right="0" top="0" bottom="0" header="0.511811023622047" footer="0.511811023622047"/>
      <printOptions horizontalCentered="1"/>
      <pageSetup paperSize="9" scale="55" orientation="portrait" horizontalDpi="300" verticalDpi="300" r:id="rId2"/>
      <autoFilter ref="A83:D163" xr:uid="{19F32045-14A9-4388-B549-AB54FCD64D6C}"/>
    </customSheetView>
  </customSheetViews>
  <mergeCells count="20">
    <mergeCell ref="A7:A8"/>
    <mergeCell ref="B7:B8"/>
    <mergeCell ref="C7:C8"/>
    <mergeCell ref="A2:D2"/>
    <mergeCell ref="A3:D3"/>
    <mergeCell ref="A4:D4"/>
    <mergeCell ref="A5:D5"/>
    <mergeCell ref="A6:D6"/>
    <mergeCell ref="B81:B82"/>
    <mergeCell ref="C81:C82"/>
    <mergeCell ref="E81:G81"/>
    <mergeCell ref="H81:J81"/>
    <mergeCell ref="K81:M81"/>
    <mergeCell ref="N81:N82"/>
    <mergeCell ref="O81:O82"/>
    <mergeCell ref="E7:G7"/>
    <mergeCell ref="H7:J7"/>
    <mergeCell ref="K7:M7"/>
    <mergeCell ref="N7:N8"/>
    <mergeCell ref="O7:O8"/>
  </mergeCells>
  <printOptions horizontalCentered="1"/>
  <pageMargins left="0" right="0" top="0" bottom="0" header="0.511811023622047" footer="0.511811023622047"/>
  <pageSetup paperSize="9" scale="5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224</vt:i4>
      </vt:variant>
    </vt:vector>
  </HeadingPairs>
  <TitlesOfParts>
    <vt:vector size="226" baseType="lpstr">
      <vt:lpstr>Респ на 1.10.2025г </vt:lpstr>
      <vt:lpstr>Консолид на 1.10.2025г </vt:lpstr>
      <vt:lpstr>'Консолид на 1.10.2025г '!Z_0022B472_C235_4470_83D2_0ABE03A130BD_.wvu.FilterData</vt:lpstr>
      <vt:lpstr>'Респ на 1.10.2025г '!Z_0022B472_C235_4470_83D2_0ABE03A130BD_.wvu.FilterData</vt:lpstr>
      <vt:lpstr>'Консолид на 1.10.2025г '!Z_03D43F2C_D730_4D3C_A7D4_3026787D622A_.wvu.Cols</vt:lpstr>
      <vt:lpstr>'Респ на 1.10.2025г '!Z_03D43F2C_D730_4D3C_A7D4_3026787D622A_.wvu.Cols</vt:lpstr>
      <vt:lpstr>'Консолид на 1.10.2025г '!Z_03D43F2C_D730_4D3C_A7D4_3026787D622A_.wvu.FilterData</vt:lpstr>
      <vt:lpstr>'Респ на 1.10.2025г '!Z_03D43F2C_D730_4D3C_A7D4_3026787D622A_.wvu.FilterData</vt:lpstr>
      <vt:lpstr>'Консолид на 1.10.2025г '!Z_03D43F2C_D730_4D3C_A7D4_3026787D622A_.wvu.PrintArea</vt:lpstr>
      <vt:lpstr>'Респ на 1.10.2025г '!Z_03D43F2C_D730_4D3C_A7D4_3026787D622A_.wvu.PrintArea</vt:lpstr>
      <vt:lpstr>'Консолид на 1.10.2025г '!Z_03D43F2C_D730_4D3C_A7D4_3026787D622A_.wvu.PrintTitles</vt:lpstr>
      <vt:lpstr>'Респ на 1.10.2025г '!Z_03D43F2C_D730_4D3C_A7D4_3026787D622A_.wvu.PrintTitles</vt:lpstr>
      <vt:lpstr>'Консолид на 1.10.2025г '!Z_03D43F2C_D730_4D3C_A7D4_3026787D622A_.wvu.Rows</vt:lpstr>
      <vt:lpstr>'Респ на 1.10.2025г '!Z_03D43F2C_D730_4D3C_A7D4_3026787D622A_.wvu.Rows</vt:lpstr>
      <vt:lpstr>'Консолид на 1.10.2025г '!Z_0CF5A121_EB85_4A79_B8D8_D12CF88DF0C4_.wvu.FilterData</vt:lpstr>
      <vt:lpstr>'Респ на 1.10.2025г '!Z_0CF5A121_EB85_4A79_B8D8_D12CF88DF0C4_.wvu.FilterData</vt:lpstr>
      <vt:lpstr>'Консолид на 1.10.2025г '!Z_128925EF_7E42_46B7_84AF_C6DDEA2C2FF1_.wvu.FilterData</vt:lpstr>
      <vt:lpstr>'Респ на 1.10.2025г '!Z_128925EF_7E42_46B7_84AF_C6DDEA2C2FF1_.wvu.FilterData</vt:lpstr>
      <vt:lpstr>'Консолид на 1.10.2025г '!Z_128925EF_7E42_46B7_84AF_C6DDEA2C2FF1_.wvu.PrintArea</vt:lpstr>
      <vt:lpstr>'Респ на 1.10.2025г '!Z_128925EF_7E42_46B7_84AF_C6DDEA2C2FF1_.wvu.PrintArea</vt:lpstr>
      <vt:lpstr>'Консолид на 1.10.2025г '!Z_128925EF_7E42_46B7_84AF_C6DDEA2C2FF1_.wvu.PrintTitles</vt:lpstr>
      <vt:lpstr>'Респ на 1.10.2025г '!Z_128925EF_7E42_46B7_84AF_C6DDEA2C2FF1_.wvu.PrintTitles</vt:lpstr>
      <vt:lpstr>'Консолид на 1.10.2025г '!Z_128925EF_7E42_46B7_84AF_C6DDEA2C2FF1_.wvu.Rows</vt:lpstr>
      <vt:lpstr>'Респ на 1.10.2025г '!Z_128925EF_7E42_46B7_84AF_C6DDEA2C2FF1_.wvu.Rows</vt:lpstr>
      <vt:lpstr>'Консолид на 1.10.2025г '!Z_13F4C31C_6147_44BF_9AB6_E90123A1AD35_.wvu.FilterData</vt:lpstr>
      <vt:lpstr>'Респ на 1.10.2025г '!Z_13F4C31C_6147_44BF_9AB6_E90123A1AD35_.wvu.FilterData</vt:lpstr>
      <vt:lpstr>'Консолид на 1.10.2025г '!Z_13F4C31C_6147_44BF_9AB6_E90123A1AD35_.wvu.PrintArea</vt:lpstr>
      <vt:lpstr>'Респ на 1.10.2025г '!Z_13F4C31C_6147_44BF_9AB6_E90123A1AD35_.wvu.PrintArea</vt:lpstr>
      <vt:lpstr>'Консолид на 1.10.2025г '!Z_13F4C31C_6147_44BF_9AB6_E90123A1AD35_.wvu.PrintTitles</vt:lpstr>
      <vt:lpstr>'Респ на 1.10.2025г '!Z_13F4C31C_6147_44BF_9AB6_E90123A1AD35_.wvu.PrintTitles</vt:lpstr>
      <vt:lpstr>'Консолид на 1.10.2025г '!Z_1774FF8F_89B7_4D9E_8C1A_FF94534CFBF6_.wvu.FilterData</vt:lpstr>
      <vt:lpstr>'Респ на 1.10.2025г '!Z_1774FF8F_89B7_4D9E_8C1A_FF94534CFBF6_.wvu.FilterData</vt:lpstr>
      <vt:lpstr>'Консолид на 1.10.2025г '!Z_1EB6CEB4_7407_4E16_9088_6AFB888EB47F_.wvu.FilterData</vt:lpstr>
      <vt:lpstr>'Респ на 1.10.2025г '!Z_1EB6CEB4_7407_4E16_9088_6AFB888EB47F_.wvu.FilterData</vt:lpstr>
      <vt:lpstr>'Консолид на 1.10.2025г '!Z_203BD1FF_13E9_455B_93E6_01DEB43F90E8_.wvu.FilterData</vt:lpstr>
      <vt:lpstr>'Респ на 1.10.2025г '!Z_203BD1FF_13E9_455B_93E6_01DEB43F90E8_.wvu.FilterData</vt:lpstr>
      <vt:lpstr>'Консолид на 1.10.2025г '!Z_203BD1FF_13E9_455B_93E6_01DEB43F90E8_.wvu.PrintArea</vt:lpstr>
      <vt:lpstr>'Респ на 1.10.2025г '!Z_203BD1FF_13E9_455B_93E6_01DEB43F90E8_.wvu.PrintArea</vt:lpstr>
      <vt:lpstr>'Консолид на 1.10.2025г '!Z_203BD1FF_13E9_455B_93E6_01DEB43F90E8_.wvu.PrintTitles</vt:lpstr>
      <vt:lpstr>'Респ на 1.10.2025г '!Z_203BD1FF_13E9_455B_93E6_01DEB43F90E8_.wvu.PrintTitles</vt:lpstr>
      <vt:lpstr>'Консолид на 1.10.2025г '!Z_203BD1FF_13E9_455B_93E6_01DEB43F90E8_.wvu.Rows</vt:lpstr>
      <vt:lpstr>'Респ на 1.10.2025г '!Z_203BD1FF_13E9_455B_93E6_01DEB43F90E8_.wvu.Rows</vt:lpstr>
      <vt:lpstr>'Консолид на 1.10.2025г '!Z_2B6407F0_CE08_4D2E_9CDF_B0A8F7137C5A_.wvu.FilterData</vt:lpstr>
      <vt:lpstr>'Респ на 1.10.2025г '!Z_2B6407F0_CE08_4D2E_9CDF_B0A8F7137C5A_.wvu.FilterData</vt:lpstr>
      <vt:lpstr>'Консолид на 1.10.2025г '!Z_2B6407F0_CE08_4D2E_9CDF_B0A8F7137C5A_.wvu.PrintArea</vt:lpstr>
      <vt:lpstr>'Респ на 1.10.2025г '!Z_2B6407F0_CE08_4D2E_9CDF_B0A8F7137C5A_.wvu.PrintArea</vt:lpstr>
      <vt:lpstr>'Консолид на 1.10.2025г '!Z_2B6407F0_CE08_4D2E_9CDF_B0A8F7137C5A_.wvu.PrintTitles</vt:lpstr>
      <vt:lpstr>'Респ на 1.10.2025г '!Z_2B6407F0_CE08_4D2E_9CDF_B0A8F7137C5A_.wvu.PrintTitles</vt:lpstr>
      <vt:lpstr>'Консолид на 1.10.2025г '!Z_2F198003_EDB5_4171_B4E3_AFA58AEB7D90_.wvu.FilterData</vt:lpstr>
      <vt:lpstr>'Респ на 1.10.2025г '!Z_2F198003_EDB5_4171_B4E3_AFA58AEB7D90_.wvu.FilterData</vt:lpstr>
      <vt:lpstr>'Консолид на 1.10.2025г '!Z_2F198003_EDB5_4171_B4E3_AFA58AEB7D90_.wvu.PrintArea</vt:lpstr>
      <vt:lpstr>'Респ на 1.10.2025г '!Z_2F198003_EDB5_4171_B4E3_AFA58AEB7D90_.wvu.PrintArea</vt:lpstr>
      <vt:lpstr>'Консолид на 1.10.2025г '!Z_2F198003_EDB5_4171_B4E3_AFA58AEB7D90_.wvu.PrintTitles</vt:lpstr>
      <vt:lpstr>'Респ на 1.10.2025г '!Z_2F198003_EDB5_4171_B4E3_AFA58AEB7D90_.wvu.PrintTitles</vt:lpstr>
      <vt:lpstr>'Консолид на 1.10.2025г '!Z_3133B292_4084_4BF9_B971_C93776A9AE6C_.wvu.FilterData</vt:lpstr>
      <vt:lpstr>'Респ на 1.10.2025г '!Z_3133B292_4084_4BF9_B971_C93776A9AE6C_.wvu.FilterData</vt:lpstr>
      <vt:lpstr>'Консолид на 1.10.2025г '!Z_3133B292_4084_4BF9_B971_C93776A9AE6C_.wvu.PrintArea</vt:lpstr>
      <vt:lpstr>'Респ на 1.10.2025г '!Z_3133B292_4084_4BF9_B971_C93776A9AE6C_.wvu.PrintArea</vt:lpstr>
      <vt:lpstr>'Консолид на 1.10.2025г '!Z_3133B292_4084_4BF9_B971_C93776A9AE6C_.wvu.PrintTitles</vt:lpstr>
      <vt:lpstr>'Респ на 1.10.2025г '!Z_3133B292_4084_4BF9_B971_C93776A9AE6C_.wvu.PrintTitles</vt:lpstr>
      <vt:lpstr>'Консолид на 1.10.2025г '!Z_32E443E8_FF4A_4C2D_AE04_0EFACEC3C29A_.wvu.PrintTitles</vt:lpstr>
      <vt:lpstr>'Респ на 1.10.2025г '!Z_32E443E8_FF4A_4C2D_AE04_0EFACEC3C29A_.wvu.PrintTitles</vt:lpstr>
      <vt:lpstr>'Консолид на 1.10.2025г '!Z_33D1F4D9_CE88_454F_8AB8_DE37CC0ECE34_.wvu.FilterData</vt:lpstr>
      <vt:lpstr>'Респ на 1.10.2025г '!Z_33D1F4D9_CE88_454F_8AB8_DE37CC0ECE34_.wvu.FilterData</vt:lpstr>
      <vt:lpstr>'Консолид на 1.10.2025г '!Z_35EFEA8A_C9C1_44BC_B3C2_BD58BE5080D5_.wvu.FilterData</vt:lpstr>
      <vt:lpstr>'Респ на 1.10.2025г '!Z_35EFEA8A_C9C1_44BC_B3C2_BD58BE5080D5_.wvu.FilterData</vt:lpstr>
      <vt:lpstr>'Консолид на 1.10.2025г '!Z_3A8BAC1B_997D_456C_ABAA_8DA705B5BCA9_.wvu.FilterData</vt:lpstr>
      <vt:lpstr>'Респ на 1.10.2025г '!Z_3A8BAC1B_997D_456C_ABAA_8DA705B5BCA9_.wvu.FilterData</vt:lpstr>
      <vt:lpstr>'Консолид на 1.10.2025г '!Z_3A8BAC1B_997D_456C_ABAA_8DA705B5BCA9_.wvu.PrintArea</vt:lpstr>
      <vt:lpstr>'Респ на 1.10.2025г '!Z_3A8BAC1B_997D_456C_ABAA_8DA705B5BCA9_.wvu.PrintArea</vt:lpstr>
      <vt:lpstr>'Консолид на 1.10.2025г '!Z_3A8BAC1B_997D_456C_ABAA_8DA705B5BCA9_.wvu.PrintTitles</vt:lpstr>
      <vt:lpstr>'Респ на 1.10.2025г '!Z_3A8BAC1B_997D_456C_ABAA_8DA705B5BCA9_.wvu.PrintTitles</vt:lpstr>
      <vt:lpstr>'Консолид на 1.10.2025г '!Z_3A8BAC1B_997D_456C_ABAA_8DA705B5BCA9_.wvu.Rows</vt:lpstr>
      <vt:lpstr>'Респ на 1.10.2025г '!Z_3A8BAC1B_997D_456C_ABAA_8DA705B5BCA9_.wvu.Rows</vt:lpstr>
      <vt:lpstr>'Консолид на 1.10.2025г '!Z_3C58E1C6_1079_4128_A0D9_B3AAD9DF78DE_.wvu.FilterData</vt:lpstr>
      <vt:lpstr>'Респ на 1.10.2025г '!Z_3C58E1C6_1079_4128_A0D9_B3AAD9DF78DE_.wvu.FilterData</vt:lpstr>
      <vt:lpstr>'Консолид на 1.10.2025г '!Z_3C58E1C6_1079_4128_A0D9_B3AAD9DF78DE_.wvu.PrintArea</vt:lpstr>
      <vt:lpstr>'Респ на 1.10.2025г '!Z_3C58E1C6_1079_4128_A0D9_B3AAD9DF78DE_.wvu.PrintArea</vt:lpstr>
      <vt:lpstr>'Консолид на 1.10.2025г '!Z_3C58E1C6_1079_4128_A0D9_B3AAD9DF78DE_.wvu.PrintTitles</vt:lpstr>
      <vt:lpstr>'Респ на 1.10.2025г '!Z_3C58E1C6_1079_4128_A0D9_B3AAD9DF78DE_.wvu.PrintTitles</vt:lpstr>
      <vt:lpstr>'Консолид на 1.10.2025г '!Z_3D689EE9_18CA_4298_A1C2_D9AA17355442_.wvu.FilterData</vt:lpstr>
      <vt:lpstr>'Респ на 1.10.2025г '!Z_3D689EE9_18CA_4298_A1C2_D9AA17355442_.wvu.FilterData</vt:lpstr>
      <vt:lpstr>'Консолид на 1.10.2025г '!Z_40215E52_3EC3_4BE4_8111_3ADF4444700F_.wvu.FilterData</vt:lpstr>
      <vt:lpstr>'Респ на 1.10.2025г '!Z_40215E52_3EC3_4BE4_8111_3ADF4444700F_.wvu.FilterData</vt:lpstr>
      <vt:lpstr>'Консолид на 1.10.2025г '!Z_4B87C5C0_3227_4BD6_9D73_275847E73B71_.wvu.FilterData</vt:lpstr>
      <vt:lpstr>'Респ на 1.10.2025г '!Z_4B87C5C0_3227_4BD6_9D73_275847E73B71_.wvu.FilterData</vt:lpstr>
      <vt:lpstr>'Консолид на 1.10.2025г '!Z_4DD19C75_6D2F_45B8_BEAF_8FAF1123D5B6_.wvu.FilterData</vt:lpstr>
      <vt:lpstr>'Респ на 1.10.2025г '!Z_4DD19C75_6D2F_45B8_BEAF_8FAF1123D5B6_.wvu.FilterData</vt:lpstr>
      <vt:lpstr>'Консолид на 1.10.2025г '!Z_5109F83B_01B3_47C2_943B_078E4E3E8C17_.wvu.FilterData</vt:lpstr>
      <vt:lpstr>'Респ на 1.10.2025г '!Z_5109F83B_01B3_47C2_943B_078E4E3E8C17_.wvu.FilterData</vt:lpstr>
      <vt:lpstr>'Консолид на 1.10.2025г '!Z_5C18CE11_A5A2_45E8_819B_4EEAC55DF6C3_.wvu.FilterData</vt:lpstr>
      <vt:lpstr>'Респ на 1.10.2025г '!Z_5C18CE11_A5A2_45E8_819B_4EEAC55DF6C3_.wvu.FilterData</vt:lpstr>
      <vt:lpstr>'Консолид на 1.10.2025г '!Z_5D2BA769_2C37_477C_9DDC_B352F63D2646_.wvu.FilterData</vt:lpstr>
      <vt:lpstr>'Респ на 1.10.2025г '!Z_5D2BA769_2C37_477C_9DDC_B352F63D2646_.wvu.FilterData</vt:lpstr>
      <vt:lpstr>'Консолид на 1.10.2025г '!Z_62420454_3C9B_4E05_92F1_D4943B5A729E_.wvu.FilterData</vt:lpstr>
      <vt:lpstr>'Респ на 1.10.2025г '!Z_62420454_3C9B_4E05_92F1_D4943B5A729E_.wvu.FilterData</vt:lpstr>
      <vt:lpstr>'Консолид на 1.10.2025г '!Z_652D049C_6628_4493_BDE8_4FFB3BE0946D_.wvu.FilterData</vt:lpstr>
      <vt:lpstr>'Респ на 1.10.2025г '!Z_652D049C_6628_4493_BDE8_4FFB3BE0946D_.wvu.FilterData</vt:lpstr>
      <vt:lpstr>'Консолид на 1.10.2025г '!Z_6ED8475D_9CE9_465E_A74D_6A84F49C7DB4_.wvu.FilterData</vt:lpstr>
      <vt:lpstr>'Респ на 1.10.2025г '!Z_6ED8475D_9CE9_465E_A74D_6A84F49C7DB4_.wvu.FilterData</vt:lpstr>
      <vt:lpstr>'Консолид на 1.10.2025г '!Z_6ED8475D_9CE9_465E_A74D_6A84F49C7DB4_.wvu.PrintArea</vt:lpstr>
      <vt:lpstr>'Респ на 1.10.2025г '!Z_6ED8475D_9CE9_465E_A74D_6A84F49C7DB4_.wvu.PrintArea</vt:lpstr>
      <vt:lpstr>'Консолид на 1.10.2025г '!Z_6ED8475D_9CE9_465E_A74D_6A84F49C7DB4_.wvu.PrintTitles</vt:lpstr>
      <vt:lpstr>'Респ на 1.10.2025г '!Z_6ED8475D_9CE9_465E_A74D_6A84F49C7DB4_.wvu.PrintTitles</vt:lpstr>
      <vt:lpstr>'Консолид на 1.10.2025г '!Z_715EEB6C_7499_494B_9503_96D6381021C9_.wvu.FilterData</vt:lpstr>
      <vt:lpstr>'Респ на 1.10.2025г '!Z_715EEB6C_7499_494B_9503_96D6381021C9_.wvu.FilterData</vt:lpstr>
      <vt:lpstr>'Консолид на 1.10.2025г '!Z_72A86455_C603_4BB6_A37F_EAEE558021B2_.wvu.FilterData</vt:lpstr>
      <vt:lpstr>'Респ на 1.10.2025г '!Z_72A86455_C603_4BB6_A37F_EAEE558021B2_.wvu.FilterData</vt:lpstr>
      <vt:lpstr>'Консолид на 1.10.2025г '!Z_72A86455_C603_4BB6_A37F_EAEE558021B2_.wvu.PrintArea</vt:lpstr>
      <vt:lpstr>'Респ на 1.10.2025г '!Z_72A86455_C603_4BB6_A37F_EAEE558021B2_.wvu.PrintArea</vt:lpstr>
      <vt:lpstr>'Консолид на 1.10.2025г '!Z_72A86455_C603_4BB6_A37F_EAEE558021B2_.wvu.PrintTitles</vt:lpstr>
      <vt:lpstr>'Респ на 1.10.2025г '!Z_72A86455_C603_4BB6_A37F_EAEE558021B2_.wvu.PrintTitles</vt:lpstr>
      <vt:lpstr>'Консолид на 1.10.2025г '!Z_798591E0_E356_4BC6_9ECC_FD8AE4D529FA_.wvu.FilterData</vt:lpstr>
      <vt:lpstr>'Респ на 1.10.2025г '!Z_798591E0_E356_4BC6_9ECC_FD8AE4D529FA_.wvu.FilterData</vt:lpstr>
      <vt:lpstr>'Консолид на 1.10.2025г '!Z_79E796AA_13FC_4E13_B381_2F6143ED4EC7_.wvu.FilterData</vt:lpstr>
      <vt:lpstr>'Респ на 1.10.2025г '!Z_79E796AA_13FC_4E13_B381_2F6143ED4EC7_.wvu.FilterData</vt:lpstr>
      <vt:lpstr>'Консолид на 1.10.2025г '!Z_834BE3F9_CE5F_4DFB_BC10_1E2626865DB8_.wvu.FilterData</vt:lpstr>
      <vt:lpstr>'Респ на 1.10.2025г '!Z_834BE3F9_CE5F_4DFB_BC10_1E2626865DB8_.wvu.FilterData</vt:lpstr>
      <vt:lpstr>'Консолид на 1.10.2025г '!Z_848CA9D8_BBC4_4E9E_967D_BAE4B1D21BC1_.wvu.FilterData</vt:lpstr>
      <vt:lpstr>'Респ на 1.10.2025г '!Z_848CA9D8_BBC4_4E9E_967D_BAE4B1D21BC1_.wvu.FilterData</vt:lpstr>
      <vt:lpstr>'Консолид на 1.10.2025г '!Z_91A61A06_48B7_4C73_B7BE_40AA8E27B91B_.wvu.FilterData</vt:lpstr>
      <vt:lpstr>'Респ на 1.10.2025г '!Z_91A61A06_48B7_4C73_B7BE_40AA8E27B91B_.wvu.FilterData</vt:lpstr>
      <vt:lpstr>'Консолид на 1.10.2025г '!Z_92A58397_6FD1_417E_8F7E_75020C95E0AA_.wvu.FilterData</vt:lpstr>
      <vt:lpstr>'Респ на 1.10.2025г '!Z_92A58397_6FD1_417E_8F7E_75020C95E0AA_.wvu.FilterData</vt:lpstr>
      <vt:lpstr>'Консолид на 1.10.2025г '!Z_92A58397_6FD1_417E_8F7E_75020C95E0AA_.wvu.PrintArea</vt:lpstr>
      <vt:lpstr>'Респ на 1.10.2025г '!Z_92A58397_6FD1_417E_8F7E_75020C95E0AA_.wvu.PrintArea</vt:lpstr>
      <vt:lpstr>'Консолид на 1.10.2025г '!Z_92A58397_6FD1_417E_8F7E_75020C95E0AA_.wvu.PrintTitles</vt:lpstr>
      <vt:lpstr>'Респ на 1.10.2025г '!Z_92A58397_6FD1_417E_8F7E_75020C95E0AA_.wvu.PrintTitles</vt:lpstr>
      <vt:lpstr>'Консолид на 1.10.2025г '!Z_92A58397_6FD1_417E_8F7E_75020C95E0AA_.wvu.Rows</vt:lpstr>
      <vt:lpstr>'Респ на 1.10.2025г '!Z_92A58397_6FD1_417E_8F7E_75020C95E0AA_.wvu.Rows</vt:lpstr>
      <vt:lpstr>'Консолид на 1.10.2025г '!Z_955C3BA5_82A4_461A_A5F5_7A2871154146_.wvu.FilterData</vt:lpstr>
      <vt:lpstr>'Респ на 1.10.2025г '!Z_955C3BA5_82A4_461A_A5F5_7A2871154146_.wvu.FilterData</vt:lpstr>
      <vt:lpstr>'Консолид на 1.10.2025г '!Z_9B19ABD6_51DB_4CD7_9133_96D4EB6E8FB9_.wvu.FilterData</vt:lpstr>
      <vt:lpstr>'Респ на 1.10.2025г '!Z_9B19ABD6_51DB_4CD7_9133_96D4EB6E8FB9_.wvu.FilterData</vt:lpstr>
      <vt:lpstr>'Консолид на 1.10.2025г '!Z_A175E992_E9C4_4623_91B1_718B98B82F71_.wvu.FilterData</vt:lpstr>
      <vt:lpstr>'Респ на 1.10.2025г '!Z_A175E992_E9C4_4623_91B1_718B98B82F71_.wvu.FilterData</vt:lpstr>
      <vt:lpstr>'Консолид на 1.10.2025г '!Z_A42CAFDA_DFA1_4648_B334_C54E00946831_.wvu.FilterData</vt:lpstr>
      <vt:lpstr>'Респ на 1.10.2025г '!Z_A42CAFDA_DFA1_4648_B334_C54E00946831_.wvu.FilterData</vt:lpstr>
      <vt:lpstr>'Консолид на 1.10.2025г '!Z_A8AE0651_2F02_47F4_976B_99F5DC1DD7F3_.wvu.FilterData</vt:lpstr>
      <vt:lpstr>'Респ на 1.10.2025г '!Z_A8AE0651_2F02_47F4_976B_99F5DC1DD7F3_.wvu.FilterData</vt:lpstr>
      <vt:lpstr>'Консолид на 1.10.2025г '!Z_AA9D2B32_4CDD_41AA_8280_2732693809D4_.wvu.FilterData</vt:lpstr>
      <vt:lpstr>'Респ на 1.10.2025г '!Z_AA9D2B32_4CDD_41AA_8280_2732693809D4_.wvu.FilterData</vt:lpstr>
      <vt:lpstr>'Консолид на 1.10.2025г '!Z_B02DB189_85C7_4536_B6CE_0EA13845FA16_.wvu.FilterData</vt:lpstr>
      <vt:lpstr>'Респ на 1.10.2025г '!Z_B02DB189_85C7_4536_B6CE_0EA13845FA16_.wvu.FilterData</vt:lpstr>
      <vt:lpstr>'Консолид на 1.10.2025г '!Z_B15138F7_0BD0_4E71_8F46_DA1D9670DFB5_.wvu.FilterData</vt:lpstr>
      <vt:lpstr>'Респ на 1.10.2025г '!Z_B15138F7_0BD0_4E71_8F46_DA1D9670DFB5_.wvu.FilterData</vt:lpstr>
      <vt:lpstr>'Консолид на 1.10.2025г '!Z_B15138F7_0BD0_4E71_8F46_DA1D9670DFB5_.wvu.PrintArea</vt:lpstr>
      <vt:lpstr>'Респ на 1.10.2025г '!Z_B15138F7_0BD0_4E71_8F46_DA1D9670DFB5_.wvu.PrintArea</vt:lpstr>
      <vt:lpstr>'Консолид на 1.10.2025г '!Z_B15138F7_0BD0_4E71_8F46_DA1D9670DFB5_.wvu.PrintTitles</vt:lpstr>
      <vt:lpstr>'Респ на 1.10.2025г '!Z_B15138F7_0BD0_4E71_8F46_DA1D9670DFB5_.wvu.PrintTitles</vt:lpstr>
      <vt:lpstr>'Консолид на 1.10.2025г '!Z_B15138F7_0BD0_4E71_8F46_DA1D9670DFB5_.wvu.Rows</vt:lpstr>
      <vt:lpstr>'Респ на 1.10.2025г '!Z_B15138F7_0BD0_4E71_8F46_DA1D9670DFB5_.wvu.Rows</vt:lpstr>
      <vt:lpstr>'Консолид на 1.10.2025г '!Z_B15946DE_A4D2_4638_869A_B6F2641E0B96_.wvu.FilterData</vt:lpstr>
      <vt:lpstr>'Респ на 1.10.2025г '!Z_B15946DE_A4D2_4638_869A_B6F2641E0B96_.wvu.FilterData</vt:lpstr>
      <vt:lpstr>'Консолид на 1.10.2025г '!Z_B2435D3C_EBA5_415D_A24A_390495D3126A_.wvu.FilterData</vt:lpstr>
      <vt:lpstr>'Респ на 1.10.2025г '!Z_B2435D3C_EBA5_415D_A24A_390495D3126A_.wvu.FilterData</vt:lpstr>
      <vt:lpstr>'Консолид на 1.10.2025г '!Z_B5094D31_E174_4175_926F_6EF3D25A3E98_.wvu.FilterData</vt:lpstr>
      <vt:lpstr>'Респ на 1.10.2025г '!Z_B5094D31_E174_4175_926F_6EF3D25A3E98_.wvu.FilterData</vt:lpstr>
      <vt:lpstr>'Консолид на 1.10.2025г '!Z_B5094D31_E174_4175_926F_6EF3D25A3E98_.wvu.PrintArea</vt:lpstr>
      <vt:lpstr>'Респ на 1.10.2025г '!Z_B5094D31_E174_4175_926F_6EF3D25A3E98_.wvu.PrintArea</vt:lpstr>
      <vt:lpstr>'Консолид на 1.10.2025г '!Z_B5094D31_E174_4175_926F_6EF3D25A3E98_.wvu.PrintTitles</vt:lpstr>
      <vt:lpstr>'Респ на 1.10.2025г '!Z_B5094D31_E174_4175_926F_6EF3D25A3E98_.wvu.PrintTitles</vt:lpstr>
      <vt:lpstr>'Консолид на 1.10.2025г '!Z_B67A5796_E4D6_410C_BEA4_609F53925956_.wvu.FilterData</vt:lpstr>
      <vt:lpstr>'Респ на 1.10.2025г '!Z_B67A5796_E4D6_410C_BEA4_609F53925956_.wvu.FilterData</vt:lpstr>
      <vt:lpstr>'Консолид на 1.10.2025г '!Z_B81F8C3A_6284_44E9_BAFE_86AA1FCBEB9A_.wvu.FilterData</vt:lpstr>
      <vt:lpstr>'Респ на 1.10.2025г '!Z_B81F8C3A_6284_44E9_BAFE_86AA1FCBEB9A_.wvu.FilterData</vt:lpstr>
      <vt:lpstr>'Консолид на 1.10.2025г '!Z_BD408BE5_D5FD_4046_9572_7FE88B6268E7_.wvu.FilterData</vt:lpstr>
      <vt:lpstr>'Респ на 1.10.2025г '!Z_BD408BE5_D5FD_4046_9572_7FE88B6268E7_.wvu.FilterData</vt:lpstr>
      <vt:lpstr>'Консолид на 1.10.2025г '!Z_BD674180_2FB5_4EF6_995F_7267EA6F1AD4_.wvu.FilterData</vt:lpstr>
      <vt:lpstr>'Респ на 1.10.2025г '!Z_BD674180_2FB5_4EF6_995F_7267EA6F1AD4_.wvu.FilterData</vt:lpstr>
      <vt:lpstr>'Консолид на 1.10.2025г '!Z_BD674180_2FB5_4EF6_995F_7267EA6F1AD4_.wvu.PrintArea</vt:lpstr>
      <vt:lpstr>'Респ на 1.10.2025г '!Z_BD674180_2FB5_4EF6_995F_7267EA6F1AD4_.wvu.PrintArea</vt:lpstr>
      <vt:lpstr>'Консолид на 1.10.2025г '!Z_BD674180_2FB5_4EF6_995F_7267EA6F1AD4_.wvu.PrintTitles</vt:lpstr>
      <vt:lpstr>'Респ на 1.10.2025г '!Z_BD674180_2FB5_4EF6_995F_7267EA6F1AD4_.wvu.PrintTitles</vt:lpstr>
      <vt:lpstr>'Консолид на 1.10.2025г '!Z_BDD02BCC_C7D0_4BD2_9675_1A1CA6EFD1EC_.wvu.FilterData</vt:lpstr>
      <vt:lpstr>'Респ на 1.10.2025г '!Z_BDD02BCC_C7D0_4BD2_9675_1A1CA6EFD1EC_.wvu.FilterData</vt:lpstr>
      <vt:lpstr>'Консолид на 1.10.2025г '!Z_BF672DD3_C29D_4619_A85C_7E7EDFC3AFC4_.wvu.FilterData</vt:lpstr>
      <vt:lpstr>'Респ на 1.10.2025г '!Z_BF672DD3_C29D_4619_A85C_7E7EDFC3AFC4_.wvu.FilterData</vt:lpstr>
      <vt:lpstr>'Консолид на 1.10.2025г '!Z_C138B026_10AE_4DB4_8A1F_1BEF6003491D_.wvu.FilterData</vt:lpstr>
      <vt:lpstr>'Респ на 1.10.2025г '!Z_C138B026_10AE_4DB4_8A1F_1BEF6003491D_.wvu.FilterData</vt:lpstr>
      <vt:lpstr>'Консолид на 1.10.2025г '!Z_C1B072F5_8858_45BA_928B_5333BA0F4155_.wvu.FilterData</vt:lpstr>
      <vt:lpstr>'Респ на 1.10.2025г '!Z_C1B072F5_8858_45BA_928B_5333BA0F4155_.wvu.FilterData</vt:lpstr>
      <vt:lpstr>'Консолид на 1.10.2025г '!Z_C2EC8F8D_A734_4B5B_ADB6_829D6955F436_.wvu.FilterData</vt:lpstr>
      <vt:lpstr>'Респ на 1.10.2025г '!Z_C2EC8F8D_A734_4B5B_ADB6_829D6955F436_.wvu.FilterData</vt:lpstr>
      <vt:lpstr>'Консолид на 1.10.2025г '!Z_C628D739_F5F6_4751_B4E4_7BA758744C7E_.wvu.Cols</vt:lpstr>
      <vt:lpstr>'Респ на 1.10.2025г '!Z_C628D739_F5F6_4751_B4E4_7BA758744C7E_.wvu.Cols</vt:lpstr>
      <vt:lpstr>'Консолид на 1.10.2025г '!Z_C628D739_F5F6_4751_B4E4_7BA758744C7E_.wvu.FilterData</vt:lpstr>
      <vt:lpstr>'Респ на 1.10.2025г '!Z_C628D739_F5F6_4751_B4E4_7BA758744C7E_.wvu.FilterData</vt:lpstr>
      <vt:lpstr>'Консолид на 1.10.2025г '!Z_C628D739_F5F6_4751_B4E4_7BA758744C7E_.wvu.PrintArea</vt:lpstr>
      <vt:lpstr>'Респ на 1.10.2025г '!Z_C628D739_F5F6_4751_B4E4_7BA758744C7E_.wvu.PrintArea</vt:lpstr>
      <vt:lpstr>'Консолид на 1.10.2025г '!Z_C628D739_F5F6_4751_B4E4_7BA758744C7E_.wvu.PrintTitles</vt:lpstr>
      <vt:lpstr>'Респ на 1.10.2025г '!Z_C628D739_F5F6_4751_B4E4_7BA758744C7E_.wvu.PrintTitles</vt:lpstr>
      <vt:lpstr>'Консолид на 1.10.2025г '!Z_C628D739_F5F6_4751_B4E4_7BA758744C7E_.wvu.Rows</vt:lpstr>
      <vt:lpstr>'Респ на 1.10.2025г '!Z_C628D739_F5F6_4751_B4E4_7BA758744C7E_.wvu.Rows</vt:lpstr>
      <vt:lpstr>'Консолид на 1.10.2025г '!Z_CCC548FE_4360_46A7_82FB_AF94A8A45431_.wvu.FilterData</vt:lpstr>
      <vt:lpstr>'Респ на 1.10.2025г '!Z_CCC548FE_4360_46A7_82FB_AF94A8A45431_.wvu.FilterData</vt:lpstr>
      <vt:lpstr>'Консолид на 1.10.2025г '!Z_D428B5A2_EAC0_48D0_9629_44ED9B4656D3_.wvu.FilterData</vt:lpstr>
      <vt:lpstr>'Респ на 1.10.2025г '!Z_D428B5A2_EAC0_48D0_9629_44ED9B4656D3_.wvu.FilterData</vt:lpstr>
      <vt:lpstr>'Консолид на 1.10.2025г '!Z_D7C2438E_5530_4D1E_8335_D882E7B28493_.wvu.FilterData</vt:lpstr>
      <vt:lpstr>'Респ на 1.10.2025г '!Z_D7C2438E_5530_4D1E_8335_D882E7B28493_.wvu.FilterData</vt:lpstr>
      <vt:lpstr>'Консолид на 1.10.2025г '!Z_DB7D7F04_D8D6_4E86_9967_53DEAC554610_.wvu.FilterData</vt:lpstr>
      <vt:lpstr>'Респ на 1.10.2025г '!Z_DB7D7F04_D8D6_4E86_9967_53DEAC554610_.wvu.FilterData</vt:lpstr>
      <vt:lpstr>'Консолид на 1.10.2025г '!Z_E3039D43_BDAB_4951_BFE5_C6DCEF15FE5B_.wvu.FilterData</vt:lpstr>
      <vt:lpstr>'Респ на 1.10.2025г '!Z_E3039D43_BDAB_4951_BFE5_C6DCEF15FE5B_.wvu.FilterData</vt:lpstr>
      <vt:lpstr>'Консолид на 1.10.2025г '!Z_E3039D43_BDAB_4951_BFE5_C6DCEF15FE5B_.wvu.PrintArea</vt:lpstr>
      <vt:lpstr>'Респ на 1.10.2025г '!Z_E3039D43_BDAB_4951_BFE5_C6DCEF15FE5B_.wvu.PrintArea</vt:lpstr>
      <vt:lpstr>'Консолид на 1.10.2025г '!Z_E3039D43_BDAB_4951_BFE5_C6DCEF15FE5B_.wvu.PrintTitles</vt:lpstr>
      <vt:lpstr>'Респ на 1.10.2025г '!Z_E3039D43_BDAB_4951_BFE5_C6DCEF15FE5B_.wvu.PrintTitles</vt:lpstr>
      <vt:lpstr>'Консолид на 1.10.2025г '!Z_EB729312_F72C_4969_A340_11B200BC223B_.wvu.FilterData</vt:lpstr>
      <vt:lpstr>'Респ на 1.10.2025г '!Z_EB729312_F72C_4969_A340_11B200BC223B_.wvu.FilterData</vt:lpstr>
      <vt:lpstr>'Консолид на 1.10.2025г '!Z_EB729312_F72C_4969_A340_11B200BC223B_.wvu.PrintArea</vt:lpstr>
      <vt:lpstr>'Респ на 1.10.2025г '!Z_EB729312_F72C_4969_A340_11B200BC223B_.wvu.PrintArea</vt:lpstr>
      <vt:lpstr>'Консолид на 1.10.2025г '!Z_EB729312_F72C_4969_A340_11B200BC223B_.wvu.PrintTitles</vt:lpstr>
      <vt:lpstr>'Респ на 1.10.2025г '!Z_EB729312_F72C_4969_A340_11B200BC223B_.wvu.PrintTitles</vt:lpstr>
      <vt:lpstr>'Консолид на 1.10.2025г '!Z_EC3FA91A_2598_45A1_A350_EE3EC22658E6_.wvu.FilterData</vt:lpstr>
      <vt:lpstr>'Респ на 1.10.2025г '!Z_EC3FA91A_2598_45A1_A350_EE3EC22658E6_.wvu.FilterData</vt:lpstr>
      <vt:lpstr>'Консолид на 1.10.2025г '!Z_ED1A8729_BE46_4D1A_B467_5B4C2E918BB7_.wvu.FilterData</vt:lpstr>
      <vt:lpstr>'Респ на 1.10.2025г '!Z_ED1A8729_BE46_4D1A_B467_5B4C2E918BB7_.wvu.FilterData</vt:lpstr>
      <vt:lpstr>'Консолид на 1.10.2025г '!Z_F6030651_4181_41D7_9BD7_C135FDF67C69_.wvu.FilterData</vt:lpstr>
      <vt:lpstr>'Респ на 1.10.2025г '!Z_F6030651_4181_41D7_9BD7_C135FDF67C69_.wvu.FilterData</vt:lpstr>
      <vt:lpstr>'Консолид на 1.10.2025г '!Z_FFDD6EB3_4CF8_4F83_9E82_47668264D6C5_.wvu.FilterData</vt:lpstr>
      <vt:lpstr>'Респ на 1.10.2025г '!Z_FFDD6EB3_4CF8_4F83_9E82_47668264D6C5_.wvu.FilterData</vt:lpstr>
      <vt:lpstr>'Консолид на 1.10.2025г '!Заголовки_для_печати</vt:lpstr>
      <vt:lpstr>'Респ на 1.10.2025г '!Заголовки_для_печати</vt:lpstr>
      <vt:lpstr>'Консолид на 1.10.2025г '!Область_печати</vt:lpstr>
      <vt:lpstr>'Респ на 1.10.2025г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a.thabisim</dc:creator>
  <dc:description/>
  <cp:lastModifiedBy>ДОХ Шинахов Астемир 138</cp:lastModifiedBy>
  <cp:revision>9</cp:revision>
  <cp:lastPrinted>2019-01-23T11:18:45Z</cp:lastPrinted>
  <dcterms:created xsi:type="dcterms:W3CDTF">2016-06-02T06:35:45Z</dcterms:created>
  <dcterms:modified xsi:type="dcterms:W3CDTF">2025-10-24T12:11:30Z</dcterms:modified>
  <dc:language>ru-RU</dc:language>
</cp:coreProperties>
</file>